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14护士" sheetId="1" r:id="rId1"/>
    <sheet name="1015病案编码员" sheetId="2" r:id="rId2"/>
  </sheets>
  <definedNames>
    <definedName name="_xlnm._FilterDatabase" localSheetId="0" hidden="1">'1014护士'!$A$2:$D$522</definedName>
  </definedNames>
  <calcPr calcId="144525"/>
</workbook>
</file>

<file path=xl/sharedStrings.xml><?xml version="1.0" encoding="utf-8"?>
<sst xmlns="http://schemas.openxmlformats.org/spreadsheetml/2006/main" count="622" uniqueCount="55">
  <si>
    <t>表1：1014护士岗位报名合格人员名单</t>
  </si>
  <si>
    <t>岗位代码</t>
  </si>
  <si>
    <t>岗位名称</t>
  </si>
  <si>
    <t>姓名</t>
  </si>
  <si>
    <t>出生年月日</t>
  </si>
  <si>
    <t>护士</t>
  </si>
  <si>
    <t>表2：1015病案编码员岗位报名合格人员名单</t>
  </si>
  <si>
    <t>1015</t>
  </si>
  <si>
    <t>病案编码员</t>
  </si>
  <si>
    <t>李汝健</t>
  </si>
  <si>
    <t>19961106</t>
  </si>
  <si>
    <t>林帝颖</t>
  </si>
  <si>
    <t>19930102</t>
  </si>
  <si>
    <t>韩兆代</t>
  </si>
  <si>
    <t>19970605</t>
  </si>
  <si>
    <t>王小莹</t>
  </si>
  <si>
    <t>19990921</t>
  </si>
  <si>
    <t>龙莉娜</t>
  </si>
  <si>
    <t>19911214</t>
  </si>
  <si>
    <t>王天娃</t>
  </si>
  <si>
    <t>19920816</t>
  </si>
  <si>
    <t>罗丁高</t>
  </si>
  <si>
    <t>20010218</t>
  </si>
  <si>
    <t>颜贞</t>
  </si>
  <si>
    <t>19960716</t>
  </si>
  <si>
    <t>谢堂茂</t>
  </si>
  <si>
    <t>19970630</t>
  </si>
  <si>
    <t>庞学博</t>
  </si>
  <si>
    <t>19951108</t>
  </si>
  <si>
    <t>周天</t>
  </si>
  <si>
    <t>19970719</t>
  </si>
  <si>
    <t>王琼</t>
  </si>
  <si>
    <t>19961101</t>
  </si>
  <si>
    <t>吴明</t>
  </si>
  <si>
    <t>19990817</t>
  </si>
  <si>
    <t>林杨明</t>
  </si>
  <si>
    <t>19951220</t>
  </si>
  <si>
    <t>李晓玲</t>
  </si>
  <si>
    <t>19961231</t>
  </si>
  <si>
    <t>王静</t>
  </si>
  <si>
    <t>19950812</t>
  </si>
  <si>
    <t>袁蓝</t>
  </si>
  <si>
    <t>19990207</t>
  </si>
  <si>
    <t>陈业秘</t>
  </si>
  <si>
    <t>19990326</t>
  </si>
  <si>
    <t>王友兴</t>
  </si>
  <si>
    <t>19960701</t>
  </si>
  <si>
    <t>陈井焕</t>
  </si>
  <si>
    <t>19971022</t>
  </si>
  <si>
    <t>王淑婷</t>
  </si>
  <si>
    <t>19960511</t>
  </si>
  <si>
    <t>王倩</t>
  </si>
  <si>
    <t>19920313</t>
  </si>
  <si>
    <t>周润泽</t>
  </si>
  <si>
    <t>19951103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</si>
</sst>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2"/>
  <sheetViews>
    <sheetView tabSelected="1" workbookViewId="0">
      <selection activeCell="J12" sqref="J12"/>
    </sheetView>
  </sheetViews>
  <sheetFormatPr defaultColWidth="9" defaultRowHeight="13.5" outlineLevelCol="3"/>
  <cols>
    <col min="1" max="1" width="11.125" style="5" customWidth="1"/>
    <col min="2" max="2" width="11" style="4" customWidth="1"/>
    <col min="3" max="3" width="11.25" style="4" customWidth="1"/>
    <col min="4" max="4" width="13.875" style="5" customWidth="1"/>
  </cols>
  <sheetData>
    <row r="1" ht="33" customHeight="1" spans="1:4">
      <c r="A1" s="1" t="s">
        <v>0</v>
      </c>
      <c r="B1" s="1"/>
      <c r="C1" s="1"/>
      <c r="D1" s="1"/>
    </row>
    <row r="2" ht="18" customHeight="1" spans="1:4">
      <c r="A2" s="6" t="s">
        <v>1</v>
      </c>
      <c r="B2" s="3" t="s">
        <v>2</v>
      </c>
      <c r="C2" s="3" t="s">
        <v>3</v>
      </c>
      <c r="D2" s="6" t="s">
        <v>4</v>
      </c>
    </row>
    <row r="3" spans="1:4">
      <c r="A3" s="5" t="str">
        <f t="shared" ref="A3:A65" si="0">"1014"</f>
        <v>1014</v>
      </c>
      <c r="B3" s="4" t="s">
        <v>5</v>
      </c>
      <c r="C3" s="4" t="str">
        <f>"蔡灵灵"</f>
        <v>蔡灵灵</v>
      </c>
      <c r="D3" s="5" t="str">
        <f>"19981107"</f>
        <v>19981107</v>
      </c>
    </row>
    <row r="4" spans="1:4">
      <c r="A4" s="5" t="str">
        <f t="shared" si="0"/>
        <v>1014</v>
      </c>
      <c r="B4" s="4" t="s">
        <v>5</v>
      </c>
      <c r="C4" s="4" t="str">
        <f>"朱小梅"</f>
        <v>朱小梅</v>
      </c>
      <c r="D4" s="5" t="str">
        <f>"19980506"</f>
        <v>19980506</v>
      </c>
    </row>
    <row r="5" spans="1:4">
      <c r="A5" s="5" t="str">
        <f t="shared" si="0"/>
        <v>1014</v>
      </c>
      <c r="B5" s="4" t="s">
        <v>5</v>
      </c>
      <c r="C5" s="4" t="str">
        <f>"修珩祎"</f>
        <v>修珩祎</v>
      </c>
      <c r="D5" s="5" t="str">
        <f>"20000726"</f>
        <v>20000726</v>
      </c>
    </row>
    <row r="6" spans="1:4">
      <c r="A6" s="5" t="str">
        <f t="shared" si="0"/>
        <v>1014</v>
      </c>
      <c r="B6" s="4" t="s">
        <v>5</v>
      </c>
      <c r="C6" s="4" t="str">
        <f>"罗点点"</f>
        <v>罗点点</v>
      </c>
      <c r="D6" s="5" t="str">
        <f>"20031005"</f>
        <v>20031005</v>
      </c>
    </row>
    <row r="7" spans="1:4">
      <c r="A7" s="5" t="str">
        <f t="shared" si="0"/>
        <v>1014</v>
      </c>
      <c r="B7" s="4" t="s">
        <v>5</v>
      </c>
      <c r="C7" s="4" t="str">
        <f>"王娇"</f>
        <v>王娇</v>
      </c>
      <c r="D7" s="5" t="str">
        <f>"19970622"</f>
        <v>19970622</v>
      </c>
    </row>
    <row r="8" spans="1:4">
      <c r="A8" s="5" t="str">
        <f t="shared" si="0"/>
        <v>1014</v>
      </c>
      <c r="B8" s="4" t="s">
        <v>5</v>
      </c>
      <c r="C8" s="4" t="str">
        <f>"袁会诗"</f>
        <v>袁会诗</v>
      </c>
      <c r="D8" s="5" t="str">
        <f>"19970113"</f>
        <v>19970113</v>
      </c>
    </row>
    <row r="9" spans="1:4">
      <c r="A9" s="5" t="str">
        <f t="shared" si="0"/>
        <v>1014</v>
      </c>
      <c r="B9" s="4" t="s">
        <v>5</v>
      </c>
      <c r="C9" s="4" t="str">
        <f>"龙美斯"</f>
        <v>龙美斯</v>
      </c>
      <c r="D9" s="5" t="str">
        <f>"20010628"</f>
        <v>20010628</v>
      </c>
    </row>
    <row r="10" spans="1:4">
      <c r="A10" s="5" t="str">
        <f t="shared" si="0"/>
        <v>1014</v>
      </c>
      <c r="B10" s="4" t="s">
        <v>5</v>
      </c>
      <c r="C10" s="4" t="str">
        <f>"郑惠尹"</f>
        <v>郑惠尹</v>
      </c>
      <c r="D10" s="5" t="str">
        <f>"19991002"</f>
        <v>19991002</v>
      </c>
    </row>
    <row r="11" spans="1:4">
      <c r="A11" s="5" t="str">
        <f t="shared" si="0"/>
        <v>1014</v>
      </c>
      <c r="B11" s="4" t="s">
        <v>5</v>
      </c>
      <c r="C11" s="4" t="str">
        <f>"李易恬"</f>
        <v>李易恬</v>
      </c>
      <c r="D11" s="5" t="str">
        <f>"20000305"</f>
        <v>20000305</v>
      </c>
    </row>
    <row r="12" spans="1:4">
      <c r="A12" s="5" t="str">
        <f t="shared" si="0"/>
        <v>1014</v>
      </c>
      <c r="B12" s="4" t="s">
        <v>5</v>
      </c>
      <c r="C12" s="4" t="str">
        <f>"周玉曼"</f>
        <v>周玉曼</v>
      </c>
      <c r="D12" s="5" t="str">
        <f>"19951203"</f>
        <v>19951203</v>
      </c>
    </row>
    <row r="13" spans="1:4">
      <c r="A13" s="5" t="str">
        <f t="shared" si="0"/>
        <v>1014</v>
      </c>
      <c r="B13" s="4" t="s">
        <v>5</v>
      </c>
      <c r="C13" s="4" t="str">
        <f>"刘萃成"</f>
        <v>刘萃成</v>
      </c>
      <c r="D13" s="5" t="str">
        <f>"20020111"</f>
        <v>20020111</v>
      </c>
    </row>
    <row r="14" spans="1:4">
      <c r="A14" s="5" t="str">
        <f t="shared" si="0"/>
        <v>1014</v>
      </c>
      <c r="B14" s="4" t="s">
        <v>5</v>
      </c>
      <c r="C14" s="4" t="str">
        <f>"林彩妍"</f>
        <v>林彩妍</v>
      </c>
      <c r="D14" s="5" t="str">
        <f>"20001222"</f>
        <v>20001222</v>
      </c>
    </row>
    <row r="15" spans="1:4">
      <c r="A15" s="5" t="str">
        <f t="shared" si="0"/>
        <v>1014</v>
      </c>
      <c r="B15" s="4" t="s">
        <v>5</v>
      </c>
      <c r="C15" s="4" t="str">
        <f>"黄玉妃"</f>
        <v>黄玉妃</v>
      </c>
      <c r="D15" s="5" t="str">
        <f>"20010416"</f>
        <v>20010416</v>
      </c>
    </row>
    <row r="16" spans="1:4">
      <c r="A16" s="5" t="str">
        <f t="shared" si="0"/>
        <v>1014</v>
      </c>
      <c r="B16" s="4" t="s">
        <v>5</v>
      </c>
      <c r="C16" s="4" t="str">
        <f>"王其莹"</f>
        <v>王其莹</v>
      </c>
      <c r="D16" s="5" t="str">
        <f>"20000103"</f>
        <v>20000103</v>
      </c>
    </row>
    <row r="17" spans="1:4">
      <c r="A17" s="5" t="str">
        <f t="shared" si="0"/>
        <v>1014</v>
      </c>
      <c r="B17" s="4" t="s">
        <v>5</v>
      </c>
      <c r="C17" s="4" t="str">
        <f>"孙赫"</f>
        <v>孙赫</v>
      </c>
      <c r="D17" s="5" t="str">
        <f>"20010824"</f>
        <v>20010824</v>
      </c>
    </row>
    <row r="18" spans="1:4">
      <c r="A18" s="5" t="str">
        <f t="shared" si="0"/>
        <v>1014</v>
      </c>
      <c r="B18" s="4" t="s">
        <v>5</v>
      </c>
      <c r="C18" s="4" t="str">
        <f>"陈秀尾"</f>
        <v>陈秀尾</v>
      </c>
      <c r="D18" s="5" t="str">
        <f>"19990416"</f>
        <v>19990416</v>
      </c>
    </row>
    <row r="19" spans="1:4">
      <c r="A19" s="5" t="str">
        <f t="shared" si="0"/>
        <v>1014</v>
      </c>
      <c r="B19" s="4" t="s">
        <v>5</v>
      </c>
      <c r="C19" s="4" t="str">
        <f>"高芳果"</f>
        <v>高芳果</v>
      </c>
      <c r="D19" s="5" t="str">
        <f>"19971011"</f>
        <v>19971011</v>
      </c>
    </row>
    <row r="20" spans="1:4">
      <c r="A20" s="5" t="str">
        <f t="shared" si="0"/>
        <v>1014</v>
      </c>
      <c r="B20" s="4" t="s">
        <v>5</v>
      </c>
      <c r="C20" s="4" t="str">
        <f>"陈玉连"</f>
        <v>陈玉连</v>
      </c>
      <c r="D20" s="5" t="str">
        <f>"19970701"</f>
        <v>19970701</v>
      </c>
    </row>
    <row r="21" spans="1:4">
      <c r="A21" s="5" t="str">
        <f t="shared" si="0"/>
        <v>1014</v>
      </c>
      <c r="B21" s="4" t="s">
        <v>5</v>
      </c>
      <c r="C21" s="4" t="str">
        <f>"吴大婷"</f>
        <v>吴大婷</v>
      </c>
      <c r="D21" s="5" t="str">
        <f>"20000712"</f>
        <v>20000712</v>
      </c>
    </row>
    <row r="22" spans="1:4">
      <c r="A22" s="5" t="str">
        <f t="shared" si="0"/>
        <v>1014</v>
      </c>
      <c r="B22" s="4" t="s">
        <v>5</v>
      </c>
      <c r="C22" s="4" t="str">
        <f>"韩金雯"</f>
        <v>韩金雯</v>
      </c>
      <c r="D22" s="5" t="str">
        <f>"20001111"</f>
        <v>20001111</v>
      </c>
    </row>
    <row r="23" spans="1:4">
      <c r="A23" s="5" t="str">
        <f t="shared" si="0"/>
        <v>1014</v>
      </c>
      <c r="B23" s="4" t="s">
        <v>5</v>
      </c>
      <c r="C23" s="4" t="str">
        <f>"包仁妹"</f>
        <v>包仁妹</v>
      </c>
      <c r="D23" s="5" t="str">
        <f>"20000123"</f>
        <v>20000123</v>
      </c>
    </row>
    <row r="24" spans="1:4">
      <c r="A24" s="5" t="str">
        <f t="shared" si="0"/>
        <v>1014</v>
      </c>
      <c r="B24" s="4" t="s">
        <v>5</v>
      </c>
      <c r="C24" s="4" t="str">
        <f>"王玉珠"</f>
        <v>王玉珠</v>
      </c>
      <c r="D24" s="5" t="str">
        <f>"20010327"</f>
        <v>20010327</v>
      </c>
    </row>
    <row r="25" spans="1:4">
      <c r="A25" s="5" t="str">
        <f t="shared" si="0"/>
        <v>1014</v>
      </c>
      <c r="B25" s="4" t="s">
        <v>5</v>
      </c>
      <c r="C25" s="4" t="str">
        <f>"黎爱楼"</f>
        <v>黎爱楼</v>
      </c>
      <c r="D25" s="5" t="str">
        <f>"19970408"</f>
        <v>19970408</v>
      </c>
    </row>
    <row r="26" spans="1:4">
      <c r="A26" s="5" t="str">
        <f t="shared" si="0"/>
        <v>1014</v>
      </c>
      <c r="B26" s="4" t="s">
        <v>5</v>
      </c>
      <c r="C26" s="4" t="str">
        <f>"程颖慧"</f>
        <v>程颖慧</v>
      </c>
      <c r="D26" s="5" t="str">
        <f>"20000331"</f>
        <v>20000331</v>
      </c>
    </row>
    <row r="27" spans="1:4">
      <c r="A27" s="5" t="str">
        <f t="shared" si="0"/>
        <v>1014</v>
      </c>
      <c r="B27" s="4" t="s">
        <v>5</v>
      </c>
      <c r="C27" s="4" t="str">
        <f>"陈晓钰"</f>
        <v>陈晓钰</v>
      </c>
      <c r="D27" s="5" t="str">
        <f>"20010214"</f>
        <v>20010214</v>
      </c>
    </row>
    <row r="28" spans="1:4">
      <c r="A28" s="5" t="str">
        <f t="shared" si="0"/>
        <v>1014</v>
      </c>
      <c r="B28" s="4" t="s">
        <v>5</v>
      </c>
      <c r="C28" s="4" t="str">
        <f>"陈婧"</f>
        <v>陈婧</v>
      </c>
      <c r="D28" s="5" t="str">
        <f>"19991005"</f>
        <v>19991005</v>
      </c>
    </row>
    <row r="29" spans="1:4">
      <c r="A29" s="5" t="str">
        <f t="shared" si="0"/>
        <v>1014</v>
      </c>
      <c r="B29" s="4" t="s">
        <v>5</v>
      </c>
      <c r="C29" s="4" t="str">
        <f>"罗海绿"</f>
        <v>罗海绿</v>
      </c>
      <c r="D29" s="5" t="str">
        <f>"19990405"</f>
        <v>19990405</v>
      </c>
    </row>
    <row r="30" spans="1:4">
      <c r="A30" s="5" t="str">
        <f t="shared" si="0"/>
        <v>1014</v>
      </c>
      <c r="B30" s="4" t="s">
        <v>5</v>
      </c>
      <c r="C30" s="4" t="str">
        <f>"李暖"</f>
        <v>李暖</v>
      </c>
      <c r="D30" s="5" t="str">
        <f>"19991112"</f>
        <v>19991112</v>
      </c>
    </row>
    <row r="31" spans="1:4">
      <c r="A31" s="5" t="str">
        <f t="shared" si="0"/>
        <v>1014</v>
      </c>
      <c r="B31" s="4" t="s">
        <v>5</v>
      </c>
      <c r="C31" s="4" t="str">
        <f>"潘明月"</f>
        <v>潘明月</v>
      </c>
      <c r="D31" s="5" t="str">
        <f>"19970219"</f>
        <v>19970219</v>
      </c>
    </row>
    <row r="32" spans="1:4">
      <c r="A32" s="5" t="str">
        <f t="shared" si="0"/>
        <v>1014</v>
      </c>
      <c r="B32" s="4" t="s">
        <v>5</v>
      </c>
      <c r="C32" s="4" t="str">
        <f>"曾叶"</f>
        <v>曾叶</v>
      </c>
      <c r="D32" s="5" t="str">
        <f>"20000304"</f>
        <v>20000304</v>
      </c>
    </row>
    <row r="33" spans="1:4">
      <c r="A33" s="5" t="str">
        <f t="shared" si="0"/>
        <v>1014</v>
      </c>
      <c r="B33" s="4" t="s">
        <v>5</v>
      </c>
      <c r="C33" s="4" t="str">
        <f>"刘媛"</f>
        <v>刘媛</v>
      </c>
      <c r="D33" s="5" t="str">
        <f>"20000630"</f>
        <v>20000630</v>
      </c>
    </row>
    <row r="34" spans="1:4">
      <c r="A34" s="5" t="str">
        <f t="shared" si="0"/>
        <v>1014</v>
      </c>
      <c r="B34" s="4" t="s">
        <v>5</v>
      </c>
      <c r="C34" s="4" t="str">
        <f>"羊春舟"</f>
        <v>羊春舟</v>
      </c>
      <c r="D34" s="5" t="str">
        <f>"19970804"</f>
        <v>19970804</v>
      </c>
    </row>
    <row r="35" spans="1:4">
      <c r="A35" s="5" t="str">
        <f t="shared" si="0"/>
        <v>1014</v>
      </c>
      <c r="B35" s="4" t="s">
        <v>5</v>
      </c>
      <c r="C35" s="4" t="str">
        <f>"王媛媛"</f>
        <v>王媛媛</v>
      </c>
      <c r="D35" s="5" t="str">
        <f>"19981208"</f>
        <v>19981208</v>
      </c>
    </row>
    <row r="36" spans="1:4">
      <c r="A36" s="5" t="str">
        <f t="shared" si="0"/>
        <v>1014</v>
      </c>
      <c r="B36" s="4" t="s">
        <v>5</v>
      </c>
      <c r="C36" s="4" t="str">
        <f>"颜渊丹"</f>
        <v>颜渊丹</v>
      </c>
      <c r="D36" s="5" t="str">
        <f>"20000815"</f>
        <v>20000815</v>
      </c>
    </row>
    <row r="37" spans="1:4">
      <c r="A37" s="5" t="str">
        <f t="shared" si="0"/>
        <v>1014</v>
      </c>
      <c r="B37" s="4" t="s">
        <v>5</v>
      </c>
      <c r="C37" s="4" t="str">
        <f>"王世豪"</f>
        <v>王世豪</v>
      </c>
      <c r="D37" s="5" t="str">
        <f>"19970310"</f>
        <v>19970310</v>
      </c>
    </row>
    <row r="38" spans="1:4">
      <c r="A38" s="5" t="str">
        <f t="shared" si="0"/>
        <v>1014</v>
      </c>
      <c r="B38" s="4" t="s">
        <v>5</v>
      </c>
      <c r="C38" s="4" t="str">
        <f>"彭艳梅"</f>
        <v>彭艳梅</v>
      </c>
      <c r="D38" s="5" t="str">
        <f>"20020418"</f>
        <v>20020418</v>
      </c>
    </row>
    <row r="39" spans="1:4">
      <c r="A39" s="5" t="str">
        <f t="shared" si="0"/>
        <v>1014</v>
      </c>
      <c r="B39" s="4" t="s">
        <v>5</v>
      </c>
      <c r="C39" s="4" t="str">
        <f>"韦海娟"</f>
        <v>韦海娟</v>
      </c>
      <c r="D39" s="5" t="str">
        <f>"19991024"</f>
        <v>19991024</v>
      </c>
    </row>
    <row r="40" spans="1:4">
      <c r="A40" s="5" t="str">
        <f t="shared" si="0"/>
        <v>1014</v>
      </c>
      <c r="B40" s="4" t="s">
        <v>5</v>
      </c>
      <c r="C40" s="4" t="str">
        <f>"何秀玲"</f>
        <v>何秀玲</v>
      </c>
      <c r="D40" s="5" t="str">
        <f>"19980226"</f>
        <v>19980226</v>
      </c>
    </row>
    <row r="41" spans="1:4">
      <c r="A41" s="5" t="str">
        <f t="shared" si="0"/>
        <v>1014</v>
      </c>
      <c r="B41" s="4" t="s">
        <v>5</v>
      </c>
      <c r="C41" s="4" t="str">
        <f>"王丽宇"</f>
        <v>王丽宇</v>
      </c>
      <c r="D41" s="5" t="str">
        <f>"19990525"</f>
        <v>19990525</v>
      </c>
    </row>
    <row r="42" spans="1:4">
      <c r="A42" s="5" t="str">
        <f t="shared" si="0"/>
        <v>1014</v>
      </c>
      <c r="B42" s="4" t="s">
        <v>5</v>
      </c>
      <c r="C42" s="4" t="str">
        <f>"彭新旺"</f>
        <v>彭新旺</v>
      </c>
      <c r="D42" s="5" t="str">
        <f>"19990103"</f>
        <v>19990103</v>
      </c>
    </row>
    <row r="43" spans="1:4">
      <c r="A43" s="5" t="str">
        <f t="shared" si="0"/>
        <v>1014</v>
      </c>
      <c r="B43" s="4" t="s">
        <v>5</v>
      </c>
      <c r="C43" s="4" t="str">
        <f>"周德荣"</f>
        <v>周德荣</v>
      </c>
      <c r="D43" s="5" t="str">
        <f>"19971007"</f>
        <v>19971007</v>
      </c>
    </row>
    <row r="44" spans="1:4">
      <c r="A44" s="5" t="str">
        <f t="shared" si="0"/>
        <v>1014</v>
      </c>
      <c r="B44" s="4" t="s">
        <v>5</v>
      </c>
      <c r="C44" s="4" t="str">
        <f>"崔书语"</f>
        <v>崔书语</v>
      </c>
      <c r="D44" s="5" t="str">
        <f>"20000123"</f>
        <v>20000123</v>
      </c>
    </row>
    <row r="45" spans="1:4">
      <c r="A45" s="5" t="str">
        <f t="shared" si="0"/>
        <v>1014</v>
      </c>
      <c r="B45" s="4" t="s">
        <v>5</v>
      </c>
      <c r="C45" s="4" t="str">
        <f>"林蝶"</f>
        <v>林蝶</v>
      </c>
      <c r="D45" s="5" t="str">
        <f>"19970822"</f>
        <v>19970822</v>
      </c>
    </row>
    <row r="46" spans="1:4">
      <c r="A46" s="5" t="str">
        <f t="shared" si="0"/>
        <v>1014</v>
      </c>
      <c r="B46" s="4" t="s">
        <v>5</v>
      </c>
      <c r="C46" s="4" t="str">
        <f>"李兴江"</f>
        <v>李兴江</v>
      </c>
      <c r="D46" s="5" t="str">
        <f>"19970805"</f>
        <v>19970805</v>
      </c>
    </row>
    <row r="47" spans="1:4">
      <c r="A47" s="5" t="str">
        <f t="shared" si="0"/>
        <v>1014</v>
      </c>
      <c r="B47" s="4" t="s">
        <v>5</v>
      </c>
      <c r="C47" s="4" t="str">
        <f>"吴燕珠"</f>
        <v>吴燕珠</v>
      </c>
      <c r="D47" s="5" t="str">
        <f>"20030409"</f>
        <v>20030409</v>
      </c>
    </row>
    <row r="48" spans="1:4">
      <c r="A48" s="5" t="str">
        <f t="shared" si="0"/>
        <v>1014</v>
      </c>
      <c r="B48" s="4" t="s">
        <v>5</v>
      </c>
      <c r="C48" s="4" t="str">
        <f>"周丽雪"</f>
        <v>周丽雪</v>
      </c>
      <c r="D48" s="5" t="str">
        <f>"20000108"</f>
        <v>20000108</v>
      </c>
    </row>
    <row r="49" spans="1:4">
      <c r="A49" s="5" t="str">
        <f t="shared" si="0"/>
        <v>1014</v>
      </c>
      <c r="B49" s="4" t="s">
        <v>5</v>
      </c>
      <c r="C49" s="4" t="str">
        <f>"徐霞"</f>
        <v>徐霞</v>
      </c>
      <c r="D49" s="5" t="str">
        <f>"19980721"</f>
        <v>19980721</v>
      </c>
    </row>
    <row r="50" spans="1:4">
      <c r="A50" s="5" t="str">
        <f t="shared" si="0"/>
        <v>1014</v>
      </c>
      <c r="B50" s="4" t="s">
        <v>5</v>
      </c>
      <c r="C50" s="4" t="str">
        <f>"洪仙凤"</f>
        <v>洪仙凤</v>
      </c>
      <c r="D50" s="5" t="str">
        <f>"19971212"</f>
        <v>19971212</v>
      </c>
    </row>
    <row r="51" spans="1:4">
      <c r="A51" s="5" t="str">
        <f t="shared" si="0"/>
        <v>1014</v>
      </c>
      <c r="B51" s="4" t="s">
        <v>5</v>
      </c>
      <c r="C51" s="4" t="str">
        <f>"唐引凤"</f>
        <v>唐引凤</v>
      </c>
      <c r="D51" s="5" t="str">
        <f>"20000129"</f>
        <v>20000129</v>
      </c>
    </row>
    <row r="52" spans="1:4">
      <c r="A52" s="5" t="str">
        <f t="shared" si="0"/>
        <v>1014</v>
      </c>
      <c r="B52" s="4" t="s">
        <v>5</v>
      </c>
      <c r="C52" s="4" t="str">
        <f>"陈丽英"</f>
        <v>陈丽英</v>
      </c>
      <c r="D52" s="5" t="str">
        <f>"19980301"</f>
        <v>19980301</v>
      </c>
    </row>
    <row r="53" spans="1:4">
      <c r="A53" s="5" t="str">
        <f t="shared" si="0"/>
        <v>1014</v>
      </c>
      <c r="B53" s="4" t="s">
        <v>5</v>
      </c>
      <c r="C53" s="4" t="str">
        <f>"麦明丽"</f>
        <v>麦明丽</v>
      </c>
      <c r="D53" s="5" t="str">
        <f>"19990202"</f>
        <v>19990202</v>
      </c>
    </row>
    <row r="54" spans="1:4">
      <c r="A54" s="5" t="str">
        <f t="shared" si="0"/>
        <v>1014</v>
      </c>
      <c r="B54" s="4" t="s">
        <v>5</v>
      </c>
      <c r="C54" s="4" t="str">
        <f>"王恩琴"</f>
        <v>王恩琴</v>
      </c>
      <c r="D54" s="5" t="str">
        <f>"20000505"</f>
        <v>20000505</v>
      </c>
    </row>
    <row r="55" spans="1:4">
      <c r="A55" s="5" t="str">
        <f t="shared" si="0"/>
        <v>1014</v>
      </c>
      <c r="B55" s="4" t="s">
        <v>5</v>
      </c>
      <c r="C55" s="4" t="str">
        <f>"黄荟"</f>
        <v>黄荟</v>
      </c>
      <c r="D55" s="5" t="str">
        <f>"19990316"</f>
        <v>19990316</v>
      </c>
    </row>
    <row r="56" spans="1:4">
      <c r="A56" s="5" t="str">
        <f t="shared" si="0"/>
        <v>1014</v>
      </c>
      <c r="B56" s="4" t="s">
        <v>5</v>
      </c>
      <c r="C56" s="4" t="str">
        <f>"叶文春"</f>
        <v>叶文春</v>
      </c>
      <c r="D56" s="5" t="str">
        <f>"19990524"</f>
        <v>19990524</v>
      </c>
    </row>
    <row r="57" spans="1:4">
      <c r="A57" s="5" t="str">
        <f t="shared" si="0"/>
        <v>1014</v>
      </c>
      <c r="B57" s="4" t="s">
        <v>5</v>
      </c>
      <c r="C57" s="4" t="str">
        <f>"黄霏霏"</f>
        <v>黄霏霏</v>
      </c>
      <c r="D57" s="5" t="str">
        <f>"20001212"</f>
        <v>20001212</v>
      </c>
    </row>
    <row r="58" spans="1:4">
      <c r="A58" s="5" t="str">
        <f t="shared" si="0"/>
        <v>1014</v>
      </c>
      <c r="B58" s="4" t="s">
        <v>5</v>
      </c>
      <c r="C58" s="4" t="str">
        <f>"王帅帅"</f>
        <v>王帅帅</v>
      </c>
      <c r="D58" s="5" t="str">
        <f>"20000517"</f>
        <v>20000517</v>
      </c>
    </row>
    <row r="59" spans="1:4">
      <c r="A59" s="5" t="str">
        <f t="shared" si="0"/>
        <v>1014</v>
      </c>
      <c r="B59" s="4" t="s">
        <v>5</v>
      </c>
      <c r="C59" s="4" t="str">
        <f>"符蓉"</f>
        <v>符蓉</v>
      </c>
      <c r="D59" s="5" t="str">
        <f>"19990907"</f>
        <v>19990907</v>
      </c>
    </row>
    <row r="60" spans="1:4">
      <c r="A60" s="5" t="str">
        <f t="shared" si="0"/>
        <v>1014</v>
      </c>
      <c r="B60" s="4" t="s">
        <v>5</v>
      </c>
      <c r="C60" s="4" t="str">
        <f>"王小洁"</f>
        <v>王小洁</v>
      </c>
      <c r="D60" s="5" t="str">
        <f>"20011231"</f>
        <v>20011231</v>
      </c>
    </row>
    <row r="61" spans="1:4">
      <c r="A61" s="5" t="str">
        <f t="shared" si="0"/>
        <v>1014</v>
      </c>
      <c r="B61" s="4" t="s">
        <v>5</v>
      </c>
      <c r="C61" s="4" t="str">
        <f>"贺欣雨"</f>
        <v>贺欣雨</v>
      </c>
      <c r="D61" s="5" t="str">
        <f>"20001206"</f>
        <v>20001206</v>
      </c>
    </row>
    <row r="62" spans="1:4">
      <c r="A62" s="5" t="str">
        <f t="shared" si="0"/>
        <v>1014</v>
      </c>
      <c r="B62" s="4" t="s">
        <v>5</v>
      </c>
      <c r="C62" s="4" t="str">
        <f>"闫春雷"</f>
        <v>闫春雷</v>
      </c>
      <c r="D62" s="5" t="str">
        <f>"19990505"</f>
        <v>19990505</v>
      </c>
    </row>
    <row r="63" spans="1:4">
      <c r="A63" s="5" t="str">
        <f t="shared" si="0"/>
        <v>1014</v>
      </c>
      <c r="B63" s="4" t="s">
        <v>5</v>
      </c>
      <c r="C63" s="4" t="str">
        <f>"严兴材"</f>
        <v>严兴材</v>
      </c>
      <c r="D63" s="5" t="str">
        <f>"19990403"</f>
        <v>19990403</v>
      </c>
    </row>
    <row r="64" spans="1:4">
      <c r="A64" s="5" t="str">
        <f t="shared" si="0"/>
        <v>1014</v>
      </c>
      <c r="B64" s="4" t="s">
        <v>5</v>
      </c>
      <c r="C64" s="4" t="str">
        <f>"陈晶晶"</f>
        <v>陈晶晶</v>
      </c>
      <c r="D64" s="5" t="str">
        <f>"20000324"</f>
        <v>20000324</v>
      </c>
    </row>
    <row r="65" spans="1:4">
      <c r="A65" s="5" t="str">
        <f t="shared" si="0"/>
        <v>1014</v>
      </c>
      <c r="B65" s="4" t="s">
        <v>5</v>
      </c>
      <c r="C65" s="4" t="str">
        <f>"朱小雪"</f>
        <v>朱小雪</v>
      </c>
      <c r="D65" s="5" t="str">
        <f>"19981016"</f>
        <v>19981016</v>
      </c>
    </row>
    <row r="66" spans="1:4">
      <c r="A66" s="5" t="str">
        <f t="shared" ref="A66:A76" si="1">"1014"</f>
        <v>1014</v>
      </c>
      <c r="B66" s="4" t="s">
        <v>5</v>
      </c>
      <c r="C66" s="4" t="str">
        <f>"周丽婷"</f>
        <v>周丽婷</v>
      </c>
      <c r="D66" s="5" t="str">
        <f>"20000817"</f>
        <v>20000817</v>
      </c>
    </row>
    <row r="67" spans="1:4">
      <c r="A67" s="5" t="str">
        <f t="shared" si="1"/>
        <v>1014</v>
      </c>
      <c r="B67" s="4" t="s">
        <v>5</v>
      </c>
      <c r="C67" s="4" t="str">
        <f>"陈琪"</f>
        <v>陈琪</v>
      </c>
      <c r="D67" s="5" t="str">
        <f>"20001105"</f>
        <v>20001105</v>
      </c>
    </row>
    <row r="68" spans="1:4">
      <c r="A68" s="5" t="str">
        <f t="shared" si="1"/>
        <v>1014</v>
      </c>
      <c r="B68" s="4" t="s">
        <v>5</v>
      </c>
      <c r="C68" s="4" t="str">
        <f>"谢为丹"</f>
        <v>谢为丹</v>
      </c>
      <c r="D68" s="5" t="str">
        <f>"19981106"</f>
        <v>19981106</v>
      </c>
    </row>
    <row r="69" spans="1:4">
      <c r="A69" s="5" t="str">
        <f t="shared" si="1"/>
        <v>1014</v>
      </c>
      <c r="B69" s="4" t="s">
        <v>5</v>
      </c>
      <c r="C69" s="4" t="str">
        <f>"王世豪"</f>
        <v>王世豪</v>
      </c>
      <c r="D69" s="5" t="str">
        <f>"19970310"</f>
        <v>19970310</v>
      </c>
    </row>
    <row r="70" spans="1:4">
      <c r="A70" s="5" t="str">
        <f t="shared" si="1"/>
        <v>1014</v>
      </c>
      <c r="B70" s="4" t="s">
        <v>5</v>
      </c>
      <c r="C70" s="4" t="str">
        <f>"郑苗"</f>
        <v>郑苗</v>
      </c>
      <c r="D70" s="5" t="str">
        <f>"20010325"</f>
        <v>20010325</v>
      </c>
    </row>
    <row r="71" spans="1:4">
      <c r="A71" s="5" t="str">
        <f t="shared" si="1"/>
        <v>1014</v>
      </c>
      <c r="B71" s="4" t="s">
        <v>5</v>
      </c>
      <c r="C71" s="4" t="str">
        <f>"陈妹桃"</f>
        <v>陈妹桃</v>
      </c>
      <c r="D71" s="5" t="str">
        <f>"20000924"</f>
        <v>20000924</v>
      </c>
    </row>
    <row r="72" spans="1:4">
      <c r="A72" s="5" t="str">
        <f t="shared" si="1"/>
        <v>1014</v>
      </c>
      <c r="B72" s="4" t="s">
        <v>5</v>
      </c>
      <c r="C72" s="4" t="str">
        <f>"陈莹"</f>
        <v>陈莹</v>
      </c>
      <c r="D72" s="5" t="str">
        <f>"20000415"</f>
        <v>20000415</v>
      </c>
    </row>
    <row r="73" spans="1:4">
      <c r="A73" s="5" t="str">
        <f t="shared" si="1"/>
        <v>1014</v>
      </c>
      <c r="B73" s="4" t="s">
        <v>5</v>
      </c>
      <c r="C73" s="4" t="str">
        <f>"陈崖"</f>
        <v>陈崖</v>
      </c>
      <c r="D73" s="5" t="str">
        <f>"19980109"</f>
        <v>19980109</v>
      </c>
    </row>
    <row r="74" spans="1:4">
      <c r="A74" s="5" t="str">
        <f t="shared" si="1"/>
        <v>1014</v>
      </c>
      <c r="B74" s="4" t="s">
        <v>5</v>
      </c>
      <c r="C74" s="4" t="str">
        <f>"占海容"</f>
        <v>占海容</v>
      </c>
      <c r="D74" s="5" t="str">
        <f>"20000104"</f>
        <v>20000104</v>
      </c>
    </row>
    <row r="75" spans="1:4">
      <c r="A75" s="5" t="str">
        <f t="shared" si="1"/>
        <v>1014</v>
      </c>
      <c r="B75" s="4" t="s">
        <v>5</v>
      </c>
      <c r="C75" s="4" t="str">
        <f>"陈丽菁"</f>
        <v>陈丽菁</v>
      </c>
      <c r="D75" s="5" t="str">
        <f>"20000616"</f>
        <v>20000616</v>
      </c>
    </row>
    <row r="76" spans="1:4">
      <c r="A76" s="5" t="str">
        <f t="shared" si="1"/>
        <v>1014</v>
      </c>
      <c r="B76" s="4" t="s">
        <v>5</v>
      </c>
      <c r="C76" s="4" t="str">
        <f>"何紫琳"</f>
        <v>何紫琳</v>
      </c>
      <c r="D76" s="5" t="str">
        <f>"19990709"</f>
        <v>19990709</v>
      </c>
    </row>
    <row r="77" spans="1:4">
      <c r="A77" s="5" t="str">
        <f t="shared" ref="A77:A91" si="2">"1014"</f>
        <v>1014</v>
      </c>
      <c r="B77" s="4" t="s">
        <v>5</v>
      </c>
      <c r="C77" s="4" t="str">
        <f>"兰桂婷"</f>
        <v>兰桂婷</v>
      </c>
      <c r="D77" s="5" t="str">
        <f>"19981116"</f>
        <v>19981116</v>
      </c>
    </row>
    <row r="78" spans="1:4">
      <c r="A78" s="5" t="str">
        <f t="shared" si="2"/>
        <v>1014</v>
      </c>
      <c r="B78" s="4" t="s">
        <v>5</v>
      </c>
      <c r="C78" s="4" t="str">
        <f>"张保佳"</f>
        <v>张保佳</v>
      </c>
      <c r="D78" s="5" t="str">
        <f>"20010113"</f>
        <v>20010113</v>
      </c>
    </row>
    <row r="79" spans="1:4">
      <c r="A79" s="5" t="str">
        <f t="shared" si="2"/>
        <v>1014</v>
      </c>
      <c r="B79" s="4" t="s">
        <v>5</v>
      </c>
      <c r="C79" s="4" t="str">
        <f>"王丹丹"</f>
        <v>王丹丹</v>
      </c>
      <c r="D79" s="5" t="str">
        <f>"20000702"</f>
        <v>20000702</v>
      </c>
    </row>
    <row r="80" spans="1:4">
      <c r="A80" s="5" t="str">
        <f t="shared" si="2"/>
        <v>1014</v>
      </c>
      <c r="B80" s="4" t="s">
        <v>5</v>
      </c>
      <c r="C80" s="4" t="str">
        <f>"李正霞"</f>
        <v>李正霞</v>
      </c>
      <c r="D80" s="5" t="str">
        <f>"19990518"</f>
        <v>19990518</v>
      </c>
    </row>
    <row r="81" spans="1:4">
      <c r="A81" s="5" t="str">
        <f t="shared" si="2"/>
        <v>1014</v>
      </c>
      <c r="B81" s="4" t="s">
        <v>5</v>
      </c>
      <c r="C81" s="4" t="str">
        <f>"翁海妹"</f>
        <v>翁海妹</v>
      </c>
      <c r="D81" s="5" t="str">
        <f>"19941020"</f>
        <v>19941020</v>
      </c>
    </row>
    <row r="82" spans="1:4">
      <c r="A82" s="5" t="str">
        <f t="shared" si="2"/>
        <v>1014</v>
      </c>
      <c r="B82" s="4" t="s">
        <v>5</v>
      </c>
      <c r="C82" s="4" t="str">
        <f>"郑玉逢"</f>
        <v>郑玉逢</v>
      </c>
      <c r="D82" s="5" t="str">
        <f>"19961226"</f>
        <v>19961226</v>
      </c>
    </row>
    <row r="83" spans="1:4">
      <c r="A83" s="5" t="str">
        <f t="shared" si="2"/>
        <v>1014</v>
      </c>
      <c r="B83" s="4" t="s">
        <v>5</v>
      </c>
      <c r="C83" s="4" t="str">
        <f>"符小丽"</f>
        <v>符小丽</v>
      </c>
      <c r="D83" s="5" t="str">
        <f>"19990128"</f>
        <v>19990128</v>
      </c>
    </row>
    <row r="84" spans="1:4">
      <c r="A84" s="5" t="str">
        <f t="shared" si="2"/>
        <v>1014</v>
      </c>
      <c r="B84" s="4" t="s">
        <v>5</v>
      </c>
      <c r="C84" s="4" t="str">
        <f>"刘丽莉"</f>
        <v>刘丽莉</v>
      </c>
      <c r="D84" s="5" t="str">
        <f>"20000228"</f>
        <v>20000228</v>
      </c>
    </row>
    <row r="85" spans="1:4">
      <c r="A85" s="5" t="str">
        <f t="shared" si="2"/>
        <v>1014</v>
      </c>
      <c r="B85" s="4" t="s">
        <v>5</v>
      </c>
      <c r="C85" s="4" t="str">
        <f>"王少映"</f>
        <v>王少映</v>
      </c>
      <c r="D85" s="5" t="str">
        <f>"19991015"</f>
        <v>19991015</v>
      </c>
    </row>
    <row r="86" spans="1:4">
      <c r="A86" s="5" t="str">
        <f t="shared" si="2"/>
        <v>1014</v>
      </c>
      <c r="B86" s="4" t="s">
        <v>5</v>
      </c>
      <c r="C86" s="4" t="str">
        <f>"符娇珍"</f>
        <v>符娇珍</v>
      </c>
      <c r="D86" s="5" t="str">
        <f>"19980203"</f>
        <v>19980203</v>
      </c>
    </row>
    <row r="87" spans="1:4">
      <c r="A87" s="5" t="str">
        <f t="shared" si="2"/>
        <v>1014</v>
      </c>
      <c r="B87" s="4" t="s">
        <v>5</v>
      </c>
      <c r="C87" s="4" t="str">
        <f>"岑喜艳"</f>
        <v>岑喜艳</v>
      </c>
      <c r="D87" s="5" t="str">
        <f>"20001014"</f>
        <v>20001014</v>
      </c>
    </row>
    <row r="88" spans="1:4">
      <c r="A88" s="5" t="str">
        <f t="shared" si="2"/>
        <v>1014</v>
      </c>
      <c r="B88" s="4" t="s">
        <v>5</v>
      </c>
      <c r="C88" s="4" t="str">
        <f>"谢万乾"</f>
        <v>谢万乾</v>
      </c>
      <c r="D88" s="5" t="str">
        <f>"19990320"</f>
        <v>19990320</v>
      </c>
    </row>
    <row r="89" spans="1:4">
      <c r="A89" s="5" t="str">
        <f t="shared" si="2"/>
        <v>1014</v>
      </c>
      <c r="B89" s="4" t="s">
        <v>5</v>
      </c>
      <c r="C89" s="4" t="str">
        <f>"唐发进"</f>
        <v>唐发进</v>
      </c>
      <c r="D89" s="5" t="str">
        <f>"20000803"</f>
        <v>20000803</v>
      </c>
    </row>
    <row r="90" spans="1:4">
      <c r="A90" s="5" t="str">
        <f t="shared" si="2"/>
        <v>1014</v>
      </c>
      <c r="B90" s="4" t="s">
        <v>5</v>
      </c>
      <c r="C90" s="4" t="str">
        <f>"曹琼丹"</f>
        <v>曹琼丹</v>
      </c>
      <c r="D90" s="5" t="str">
        <f>"20001106"</f>
        <v>20001106</v>
      </c>
    </row>
    <row r="91" spans="1:4">
      <c r="A91" s="5" t="str">
        <f t="shared" si="2"/>
        <v>1014</v>
      </c>
      <c r="B91" s="4" t="s">
        <v>5</v>
      </c>
      <c r="C91" s="4" t="str">
        <f>"陈永泰"</f>
        <v>陈永泰</v>
      </c>
      <c r="D91" s="5" t="str">
        <f>"19990201"</f>
        <v>19990201</v>
      </c>
    </row>
    <row r="92" spans="1:4">
      <c r="A92" s="5" t="str">
        <f t="shared" ref="A92:A132" si="3">"1014"</f>
        <v>1014</v>
      </c>
      <c r="B92" s="4" t="s">
        <v>5</v>
      </c>
      <c r="C92" s="4" t="str">
        <f>"谢小冰"</f>
        <v>谢小冰</v>
      </c>
      <c r="D92" s="5" t="str">
        <f>"19990107"</f>
        <v>19990107</v>
      </c>
    </row>
    <row r="93" spans="1:4">
      <c r="A93" s="5" t="str">
        <f t="shared" si="3"/>
        <v>1014</v>
      </c>
      <c r="B93" s="4" t="s">
        <v>5</v>
      </c>
      <c r="C93" s="4" t="str">
        <f>"林孟芳"</f>
        <v>林孟芳</v>
      </c>
      <c r="D93" s="5" t="str">
        <f>"19990202"</f>
        <v>19990202</v>
      </c>
    </row>
    <row r="94" spans="1:4">
      <c r="A94" s="5" t="str">
        <f t="shared" si="3"/>
        <v>1014</v>
      </c>
      <c r="B94" s="4" t="s">
        <v>5</v>
      </c>
      <c r="C94" s="4" t="str">
        <f>"郭梦雨"</f>
        <v>郭梦雨</v>
      </c>
      <c r="D94" s="5" t="str">
        <f>"20000508"</f>
        <v>20000508</v>
      </c>
    </row>
    <row r="95" spans="1:4">
      <c r="A95" s="5" t="str">
        <f t="shared" si="3"/>
        <v>1014</v>
      </c>
      <c r="B95" s="4" t="s">
        <v>5</v>
      </c>
      <c r="C95" s="4" t="str">
        <f>"张建芬"</f>
        <v>张建芬</v>
      </c>
      <c r="D95" s="5" t="str">
        <f>"20001011"</f>
        <v>20001011</v>
      </c>
    </row>
    <row r="96" spans="1:4">
      <c r="A96" s="5" t="str">
        <f t="shared" si="3"/>
        <v>1014</v>
      </c>
      <c r="B96" s="4" t="s">
        <v>5</v>
      </c>
      <c r="C96" s="4" t="str">
        <f>"陈太坤"</f>
        <v>陈太坤</v>
      </c>
      <c r="D96" s="5" t="str">
        <f>"19961218"</f>
        <v>19961218</v>
      </c>
    </row>
    <row r="97" spans="1:4">
      <c r="A97" s="5" t="str">
        <f t="shared" si="3"/>
        <v>1014</v>
      </c>
      <c r="B97" s="4" t="s">
        <v>5</v>
      </c>
      <c r="C97" s="4" t="str">
        <f>"杨润"</f>
        <v>杨润</v>
      </c>
      <c r="D97" s="5" t="str">
        <f>"20011103"</f>
        <v>20011103</v>
      </c>
    </row>
    <row r="98" spans="1:4">
      <c r="A98" s="5" t="str">
        <f t="shared" si="3"/>
        <v>1014</v>
      </c>
      <c r="B98" s="4" t="s">
        <v>5</v>
      </c>
      <c r="C98" s="4" t="str">
        <f>"郑春雨"</f>
        <v>郑春雨</v>
      </c>
      <c r="D98" s="5" t="str">
        <f>"20000310"</f>
        <v>20000310</v>
      </c>
    </row>
    <row r="99" spans="1:4">
      <c r="A99" s="5" t="str">
        <f t="shared" si="3"/>
        <v>1014</v>
      </c>
      <c r="B99" s="4" t="s">
        <v>5</v>
      </c>
      <c r="C99" s="4" t="str">
        <f>"王力仟"</f>
        <v>王力仟</v>
      </c>
      <c r="D99" s="5" t="str">
        <f>"19980426"</f>
        <v>19980426</v>
      </c>
    </row>
    <row r="100" spans="1:4">
      <c r="A100" s="5" t="str">
        <f t="shared" si="3"/>
        <v>1014</v>
      </c>
      <c r="B100" s="4" t="s">
        <v>5</v>
      </c>
      <c r="C100" s="4" t="str">
        <f>"许月涝"</f>
        <v>许月涝</v>
      </c>
      <c r="D100" s="5" t="str">
        <f>"19971028"</f>
        <v>19971028</v>
      </c>
    </row>
    <row r="101" spans="1:4">
      <c r="A101" s="5" t="str">
        <f t="shared" si="3"/>
        <v>1014</v>
      </c>
      <c r="B101" s="4" t="s">
        <v>5</v>
      </c>
      <c r="C101" s="4" t="str">
        <f>"苏生健"</f>
        <v>苏生健</v>
      </c>
      <c r="D101" s="5" t="str">
        <f>"19990420"</f>
        <v>19990420</v>
      </c>
    </row>
    <row r="102" spans="1:4">
      <c r="A102" s="5" t="str">
        <f t="shared" si="3"/>
        <v>1014</v>
      </c>
      <c r="B102" s="4" t="s">
        <v>5</v>
      </c>
      <c r="C102" s="4" t="str">
        <f>"周立婷"</f>
        <v>周立婷</v>
      </c>
      <c r="D102" s="5" t="str">
        <f>"20000227"</f>
        <v>20000227</v>
      </c>
    </row>
    <row r="103" spans="1:4">
      <c r="A103" s="5" t="str">
        <f t="shared" si="3"/>
        <v>1014</v>
      </c>
      <c r="B103" s="4" t="s">
        <v>5</v>
      </c>
      <c r="C103" s="4" t="str">
        <f>"符兰青"</f>
        <v>符兰青</v>
      </c>
      <c r="D103" s="5" t="str">
        <f>"20010120"</f>
        <v>20010120</v>
      </c>
    </row>
    <row r="104" spans="1:4">
      <c r="A104" s="5" t="str">
        <f t="shared" si="3"/>
        <v>1014</v>
      </c>
      <c r="B104" s="4" t="s">
        <v>5</v>
      </c>
      <c r="C104" s="4" t="str">
        <f>"陈丽萍"</f>
        <v>陈丽萍</v>
      </c>
      <c r="D104" s="5" t="str">
        <f>"20010628"</f>
        <v>20010628</v>
      </c>
    </row>
    <row r="105" spans="1:4">
      <c r="A105" s="5" t="str">
        <f t="shared" si="3"/>
        <v>1014</v>
      </c>
      <c r="B105" s="4" t="s">
        <v>5</v>
      </c>
      <c r="C105" s="4" t="str">
        <f>"李多恋"</f>
        <v>李多恋</v>
      </c>
      <c r="D105" s="5" t="str">
        <f>"20010515"</f>
        <v>20010515</v>
      </c>
    </row>
    <row r="106" spans="1:4">
      <c r="A106" s="5" t="str">
        <f t="shared" si="3"/>
        <v>1014</v>
      </c>
      <c r="B106" s="4" t="s">
        <v>5</v>
      </c>
      <c r="C106" s="4" t="str">
        <f>"李吉德"</f>
        <v>李吉德</v>
      </c>
      <c r="D106" s="5" t="str">
        <f>"19970315"</f>
        <v>19970315</v>
      </c>
    </row>
    <row r="107" spans="1:4">
      <c r="A107" s="5" t="str">
        <f t="shared" si="3"/>
        <v>1014</v>
      </c>
      <c r="B107" s="4" t="s">
        <v>5</v>
      </c>
      <c r="C107" s="4" t="str">
        <f>"符乃丹"</f>
        <v>符乃丹</v>
      </c>
      <c r="D107" s="5" t="str">
        <f>"19980101"</f>
        <v>19980101</v>
      </c>
    </row>
    <row r="108" spans="1:4">
      <c r="A108" s="5" t="str">
        <f t="shared" si="3"/>
        <v>1014</v>
      </c>
      <c r="B108" s="4" t="s">
        <v>5</v>
      </c>
      <c r="C108" s="4" t="str">
        <f>"曾二香"</f>
        <v>曾二香</v>
      </c>
      <c r="D108" s="5" t="str">
        <f>"19970316"</f>
        <v>19970316</v>
      </c>
    </row>
    <row r="109" spans="1:4">
      <c r="A109" s="5" t="str">
        <f t="shared" si="3"/>
        <v>1014</v>
      </c>
      <c r="B109" s="4" t="s">
        <v>5</v>
      </c>
      <c r="C109" s="4" t="str">
        <f>"吴娟女"</f>
        <v>吴娟女</v>
      </c>
      <c r="D109" s="5" t="str">
        <f>"19961002"</f>
        <v>19961002</v>
      </c>
    </row>
    <row r="110" spans="1:4">
      <c r="A110" s="5" t="str">
        <f t="shared" si="3"/>
        <v>1014</v>
      </c>
      <c r="B110" s="4" t="s">
        <v>5</v>
      </c>
      <c r="C110" s="4" t="str">
        <f>"赵丹"</f>
        <v>赵丹</v>
      </c>
      <c r="D110" s="5" t="str">
        <f>"20000712"</f>
        <v>20000712</v>
      </c>
    </row>
    <row r="111" spans="1:4">
      <c r="A111" s="5" t="str">
        <f t="shared" si="3"/>
        <v>1014</v>
      </c>
      <c r="B111" s="4" t="s">
        <v>5</v>
      </c>
      <c r="C111" s="4" t="str">
        <f>"曾文雅"</f>
        <v>曾文雅</v>
      </c>
      <c r="D111" s="5" t="str">
        <f>"20040605"</f>
        <v>20040605</v>
      </c>
    </row>
    <row r="112" spans="1:4">
      <c r="A112" s="5" t="str">
        <f t="shared" si="3"/>
        <v>1014</v>
      </c>
      <c r="B112" s="4" t="s">
        <v>5</v>
      </c>
      <c r="C112" s="4" t="str">
        <f>"韦吏子"</f>
        <v>韦吏子</v>
      </c>
      <c r="D112" s="5" t="str">
        <f>"19970528"</f>
        <v>19970528</v>
      </c>
    </row>
    <row r="113" spans="1:4">
      <c r="A113" s="5" t="str">
        <f t="shared" si="3"/>
        <v>1014</v>
      </c>
      <c r="B113" s="4" t="s">
        <v>5</v>
      </c>
      <c r="C113" s="4" t="str">
        <f>"陈翠女"</f>
        <v>陈翠女</v>
      </c>
      <c r="D113" s="5" t="str">
        <f>"19970129"</f>
        <v>19970129</v>
      </c>
    </row>
    <row r="114" spans="1:4">
      <c r="A114" s="5" t="str">
        <f t="shared" si="3"/>
        <v>1014</v>
      </c>
      <c r="B114" s="4" t="s">
        <v>5</v>
      </c>
      <c r="C114" s="4" t="str">
        <f>"张恒 乾"</f>
        <v>张恒 乾</v>
      </c>
      <c r="D114" s="5" t="str">
        <f>"19981030"</f>
        <v>19981030</v>
      </c>
    </row>
    <row r="115" spans="1:4">
      <c r="A115" s="5" t="str">
        <f t="shared" si="3"/>
        <v>1014</v>
      </c>
      <c r="B115" s="4" t="s">
        <v>5</v>
      </c>
      <c r="C115" s="4" t="str">
        <f>"李道妹"</f>
        <v>李道妹</v>
      </c>
      <c r="D115" s="5" t="str">
        <f>"19990614"</f>
        <v>19990614</v>
      </c>
    </row>
    <row r="116" spans="1:4">
      <c r="A116" s="5" t="str">
        <f t="shared" si="3"/>
        <v>1014</v>
      </c>
      <c r="B116" s="4" t="s">
        <v>5</v>
      </c>
      <c r="C116" s="4" t="str">
        <f>"蔡冬慧"</f>
        <v>蔡冬慧</v>
      </c>
      <c r="D116" s="5" t="str">
        <f>"19971005"</f>
        <v>19971005</v>
      </c>
    </row>
    <row r="117" spans="1:4">
      <c r="A117" s="5" t="str">
        <f t="shared" si="3"/>
        <v>1014</v>
      </c>
      <c r="B117" s="4" t="s">
        <v>5</v>
      </c>
      <c r="C117" s="4" t="str">
        <f>"吴为美"</f>
        <v>吴为美</v>
      </c>
      <c r="D117" s="5" t="str">
        <f>"19980312"</f>
        <v>19980312</v>
      </c>
    </row>
    <row r="118" spans="1:4">
      <c r="A118" s="5" t="str">
        <f t="shared" si="3"/>
        <v>1014</v>
      </c>
      <c r="B118" s="4" t="s">
        <v>5</v>
      </c>
      <c r="C118" s="4" t="str">
        <f>"孙敬云"</f>
        <v>孙敬云</v>
      </c>
      <c r="D118" s="5" t="str">
        <f>"20000821"</f>
        <v>20000821</v>
      </c>
    </row>
    <row r="119" spans="1:4">
      <c r="A119" s="5" t="str">
        <f t="shared" si="3"/>
        <v>1014</v>
      </c>
      <c r="B119" s="4" t="s">
        <v>5</v>
      </c>
      <c r="C119" s="4" t="str">
        <f>"韩闪闪"</f>
        <v>韩闪闪</v>
      </c>
      <c r="D119" s="5" t="str">
        <f>"19971218"</f>
        <v>19971218</v>
      </c>
    </row>
    <row r="120" spans="1:4">
      <c r="A120" s="5" t="str">
        <f t="shared" si="3"/>
        <v>1014</v>
      </c>
      <c r="B120" s="4" t="s">
        <v>5</v>
      </c>
      <c r="C120" s="4" t="str">
        <f>"李树连"</f>
        <v>李树连</v>
      </c>
      <c r="D120" s="5" t="str">
        <f>"19990913"</f>
        <v>19990913</v>
      </c>
    </row>
    <row r="121" spans="1:4">
      <c r="A121" s="5" t="str">
        <f t="shared" si="3"/>
        <v>1014</v>
      </c>
      <c r="B121" s="4" t="s">
        <v>5</v>
      </c>
      <c r="C121" s="4" t="str">
        <f>"陈正媛"</f>
        <v>陈正媛</v>
      </c>
      <c r="D121" s="5" t="str">
        <f>"20001212"</f>
        <v>20001212</v>
      </c>
    </row>
    <row r="122" spans="1:4">
      <c r="A122" s="5" t="str">
        <f t="shared" si="3"/>
        <v>1014</v>
      </c>
      <c r="B122" s="4" t="s">
        <v>5</v>
      </c>
      <c r="C122" s="4" t="str">
        <f>"张造霞"</f>
        <v>张造霞</v>
      </c>
      <c r="D122" s="5" t="str">
        <f>"19990615"</f>
        <v>19990615</v>
      </c>
    </row>
    <row r="123" spans="1:4">
      <c r="A123" s="5" t="str">
        <f t="shared" si="3"/>
        <v>1014</v>
      </c>
      <c r="B123" s="4" t="s">
        <v>5</v>
      </c>
      <c r="C123" s="4" t="str">
        <f>"吉珏"</f>
        <v>吉珏</v>
      </c>
      <c r="D123" s="5" t="str">
        <f>"20010413"</f>
        <v>20010413</v>
      </c>
    </row>
    <row r="124" spans="1:4">
      <c r="A124" s="5" t="str">
        <f t="shared" si="3"/>
        <v>1014</v>
      </c>
      <c r="B124" s="4" t="s">
        <v>5</v>
      </c>
      <c r="C124" s="4" t="str">
        <f>"文玲"</f>
        <v>文玲</v>
      </c>
      <c r="D124" s="5" t="str">
        <f>"19990703"</f>
        <v>19990703</v>
      </c>
    </row>
    <row r="125" spans="1:4">
      <c r="A125" s="5" t="str">
        <f t="shared" si="3"/>
        <v>1014</v>
      </c>
      <c r="B125" s="4" t="s">
        <v>5</v>
      </c>
      <c r="C125" s="4" t="str">
        <f>"梁璐"</f>
        <v>梁璐</v>
      </c>
      <c r="D125" s="5" t="str">
        <f>"19960228"</f>
        <v>19960228</v>
      </c>
    </row>
    <row r="126" spans="1:4">
      <c r="A126" s="5" t="str">
        <f t="shared" si="3"/>
        <v>1014</v>
      </c>
      <c r="B126" s="4" t="s">
        <v>5</v>
      </c>
      <c r="C126" s="4" t="str">
        <f>"陈运喜"</f>
        <v>陈运喜</v>
      </c>
      <c r="D126" s="5" t="str">
        <f>"19961207"</f>
        <v>19961207</v>
      </c>
    </row>
    <row r="127" spans="1:4">
      <c r="A127" s="5" t="str">
        <f t="shared" si="3"/>
        <v>1014</v>
      </c>
      <c r="B127" s="4" t="s">
        <v>5</v>
      </c>
      <c r="C127" s="4" t="str">
        <f>"莫小红"</f>
        <v>莫小红</v>
      </c>
      <c r="D127" s="5" t="str">
        <f>"19990104"</f>
        <v>19990104</v>
      </c>
    </row>
    <row r="128" spans="1:4">
      <c r="A128" s="5" t="str">
        <f t="shared" si="3"/>
        <v>1014</v>
      </c>
      <c r="B128" s="4" t="s">
        <v>5</v>
      </c>
      <c r="C128" s="4" t="str">
        <f>"蒋天亮"</f>
        <v>蒋天亮</v>
      </c>
      <c r="D128" s="5" t="str">
        <f>"19991121"</f>
        <v>19991121</v>
      </c>
    </row>
    <row r="129" spans="1:4">
      <c r="A129" s="5" t="str">
        <f t="shared" si="3"/>
        <v>1014</v>
      </c>
      <c r="B129" s="4" t="s">
        <v>5</v>
      </c>
      <c r="C129" s="4" t="str">
        <f>"钟佳晓"</f>
        <v>钟佳晓</v>
      </c>
      <c r="D129" s="5" t="str">
        <f>"19981004"</f>
        <v>19981004</v>
      </c>
    </row>
    <row r="130" spans="1:4">
      <c r="A130" s="5" t="str">
        <f t="shared" si="3"/>
        <v>1014</v>
      </c>
      <c r="B130" s="4" t="s">
        <v>5</v>
      </c>
      <c r="C130" s="4" t="str">
        <f>"陈太春"</f>
        <v>陈太春</v>
      </c>
      <c r="D130" s="5" t="str">
        <f>"19991122"</f>
        <v>19991122</v>
      </c>
    </row>
    <row r="131" spans="1:4">
      <c r="A131" s="5" t="str">
        <f t="shared" si="3"/>
        <v>1014</v>
      </c>
      <c r="B131" s="4" t="s">
        <v>5</v>
      </c>
      <c r="C131" s="4" t="str">
        <f>"周明辽"</f>
        <v>周明辽</v>
      </c>
      <c r="D131" s="5" t="str">
        <f>"19991118"</f>
        <v>19991118</v>
      </c>
    </row>
    <row r="132" spans="1:4">
      <c r="A132" s="5" t="str">
        <f t="shared" si="3"/>
        <v>1014</v>
      </c>
      <c r="B132" s="4" t="s">
        <v>5</v>
      </c>
      <c r="C132" s="4" t="str">
        <f>"麦小进"</f>
        <v>麦小进</v>
      </c>
      <c r="D132" s="5" t="str">
        <f>"19971008"</f>
        <v>19971008</v>
      </c>
    </row>
    <row r="133" spans="1:4">
      <c r="A133" s="5" t="str">
        <f t="shared" ref="A133:A158" si="4">"1014"</f>
        <v>1014</v>
      </c>
      <c r="B133" s="4" t="s">
        <v>5</v>
      </c>
      <c r="C133" s="4" t="str">
        <f>"谢秀添"</f>
        <v>谢秀添</v>
      </c>
      <c r="D133" s="5" t="str">
        <f>"19990108"</f>
        <v>19990108</v>
      </c>
    </row>
    <row r="134" spans="1:4">
      <c r="A134" s="5" t="str">
        <f t="shared" si="4"/>
        <v>1014</v>
      </c>
      <c r="B134" s="4" t="s">
        <v>5</v>
      </c>
      <c r="C134" s="4" t="str">
        <f>"林绪海"</f>
        <v>林绪海</v>
      </c>
      <c r="D134" s="5" t="str">
        <f>"19980304"</f>
        <v>19980304</v>
      </c>
    </row>
    <row r="135" spans="1:4">
      <c r="A135" s="5" t="str">
        <f t="shared" si="4"/>
        <v>1014</v>
      </c>
      <c r="B135" s="4" t="s">
        <v>5</v>
      </c>
      <c r="C135" s="4" t="str">
        <f>"赵月妹"</f>
        <v>赵月妹</v>
      </c>
      <c r="D135" s="5" t="str">
        <f>"19961213"</f>
        <v>19961213</v>
      </c>
    </row>
    <row r="136" spans="1:4">
      <c r="A136" s="5" t="str">
        <f t="shared" si="4"/>
        <v>1014</v>
      </c>
      <c r="B136" s="4" t="s">
        <v>5</v>
      </c>
      <c r="C136" s="4" t="str">
        <f>"王丽娟"</f>
        <v>王丽娟</v>
      </c>
      <c r="D136" s="5" t="str">
        <f>"20001023"</f>
        <v>20001023</v>
      </c>
    </row>
    <row r="137" spans="1:4">
      <c r="A137" s="5" t="str">
        <f t="shared" si="4"/>
        <v>1014</v>
      </c>
      <c r="B137" s="4" t="s">
        <v>5</v>
      </c>
      <c r="C137" s="4" t="str">
        <f>"刘秀丽"</f>
        <v>刘秀丽</v>
      </c>
      <c r="D137" s="5" t="str">
        <f>"19971114"</f>
        <v>19971114</v>
      </c>
    </row>
    <row r="138" spans="1:4">
      <c r="A138" s="5" t="str">
        <f t="shared" si="4"/>
        <v>1014</v>
      </c>
      <c r="B138" s="4" t="s">
        <v>5</v>
      </c>
      <c r="C138" s="4" t="str">
        <f>"邱小红"</f>
        <v>邱小红</v>
      </c>
      <c r="D138" s="5" t="str">
        <f>"19971228"</f>
        <v>19971228</v>
      </c>
    </row>
    <row r="139" spans="1:4">
      <c r="A139" s="5" t="str">
        <f t="shared" si="4"/>
        <v>1014</v>
      </c>
      <c r="B139" s="4" t="s">
        <v>5</v>
      </c>
      <c r="C139" s="4" t="str">
        <f>"王雪环"</f>
        <v>王雪环</v>
      </c>
      <c r="D139" s="5" t="str">
        <f>"19981122"</f>
        <v>19981122</v>
      </c>
    </row>
    <row r="140" spans="1:4">
      <c r="A140" s="5" t="str">
        <f t="shared" si="4"/>
        <v>1014</v>
      </c>
      <c r="B140" s="4" t="s">
        <v>5</v>
      </c>
      <c r="C140" s="4" t="str">
        <f>"黎永曼"</f>
        <v>黎永曼</v>
      </c>
      <c r="D140" s="5" t="str">
        <f>"19970816"</f>
        <v>19970816</v>
      </c>
    </row>
    <row r="141" spans="1:4">
      <c r="A141" s="5" t="str">
        <f t="shared" si="4"/>
        <v>1014</v>
      </c>
      <c r="B141" s="4" t="s">
        <v>5</v>
      </c>
      <c r="C141" s="4" t="str">
        <f>"王恋"</f>
        <v>王恋</v>
      </c>
      <c r="D141" s="5" t="str">
        <f>"19980401"</f>
        <v>19980401</v>
      </c>
    </row>
    <row r="142" spans="1:4">
      <c r="A142" s="5" t="str">
        <f t="shared" si="4"/>
        <v>1014</v>
      </c>
      <c r="B142" s="4" t="s">
        <v>5</v>
      </c>
      <c r="C142" s="4" t="str">
        <f>"苏安春"</f>
        <v>苏安春</v>
      </c>
      <c r="D142" s="5" t="str">
        <f>"19970713"</f>
        <v>19970713</v>
      </c>
    </row>
    <row r="143" spans="1:4">
      <c r="A143" s="5" t="str">
        <f t="shared" si="4"/>
        <v>1014</v>
      </c>
      <c r="B143" s="4" t="s">
        <v>5</v>
      </c>
      <c r="C143" s="4" t="str">
        <f>"张德爱"</f>
        <v>张德爱</v>
      </c>
      <c r="D143" s="5" t="str">
        <f>"19991119"</f>
        <v>19991119</v>
      </c>
    </row>
    <row r="144" spans="1:4">
      <c r="A144" s="5" t="str">
        <f t="shared" si="4"/>
        <v>1014</v>
      </c>
      <c r="B144" s="4" t="s">
        <v>5</v>
      </c>
      <c r="C144" s="4" t="str">
        <f>"符爱洁"</f>
        <v>符爱洁</v>
      </c>
      <c r="D144" s="5" t="str">
        <f>"20010701"</f>
        <v>20010701</v>
      </c>
    </row>
    <row r="145" spans="1:4">
      <c r="A145" s="5" t="str">
        <f t="shared" si="4"/>
        <v>1014</v>
      </c>
      <c r="B145" s="4" t="s">
        <v>5</v>
      </c>
      <c r="C145" s="4" t="str">
        <f>"黎经婉"</f>
        <v>黎经婉</v>
      </c>
      <c r="D145" s="5" t="str">
        <f>"19990214"</f>
        <v>19990214</v>
      </c>
    </row>
    <row r="146" spans="1:4">
      <c r="A146" s="5" t="str">
        <f t="shared" si="4"/>
        <v>1014</v>
      </c>
      <c r="B146" s="4" t="s">
        <v>5</v>
      </c>
      <c r="C146" s="4" t="str">
        <f>"郭泽文"</f>
        <v>郭泽文</v>
      </c>
      <c r="D146" s="5" t="str">
        <f>"20010701"</f>
        <v>20010701</v>
      </c>
    </row>
    <row r="147" spans="1:4">
      <c r="A147" s="5" t="str">
        <f t="shared" si="4"/>
        <v>1014</v>
      </c>
      <c r="B147" s="4" t="s">
        <v>5</v>
      </c>
      <c r="C147" s="4" t="str">
        <f>"谢瑛"</f>
        <v>谢瑛</v>
      </c>
      <c r="D147" s="5" t="str">
        <f>"19980919"</f>
        <v>19980919</v>
      </c>
    </row>
    <row r="148" spans="1:4">
      <c r="A148" s="5" t="str">
        <f t="shared" si="4"/>
        <v>1014</v>
      </c>
      <c r="B148" s="4" t="s">
        <v>5</v>
      </c>
      <c r="C148" s="4" t="str">
        <f>"吴莎"</f>
        <v>吴莎</v>
      </c>
      <c r="D148" s="5" t="str">
        <f>"19991014"</f>
        <v>19991014</v>
      </c>
    </row>
    <row r="149" spans="1:4">
      <c r="A149" s="5" t="str">
        <f t="shared" si="4"/>
        <v>1014</v>
      </c>
      <c r="B149" s="4" t="s">
        <v>5</v>
      </c>
      <c r="C149" s="4" t="str">
        <f>"万吉妹"</f>
        <v>万吉妹</v>
      </c>
      <c r="D149" s="5" t="str">
        <f>"19990412"</f>
        <v>19990412</v>
      </c>
    </row>
    <row r="150" spans="1:4">
      <c r="A150" s="5" t="str">
        <f t="shared" si="4"/>
        <v>1014</v>
      </c>
      <c r="B150" s="4" t="s">
        <v>5</v>
      </c>
      <c r="C150" s="4" t="str">
        <f>"陈积孝"</f>
        <v>陈积孝</v>
      </c>
      <c r="D150" s="5" t="str">
        <f>"20000228"</f>
        <v>20000228</v>
      </c>
    </row>
    <row r="151" spans="1:4">
      <c r="A151" s="5" t="str">
        <f t="shared" si="4"/>
        <v>1014</v>
      </c>
      <c r="B151" s="4" t="s">
        <v>5</v>
      </c>
      <c r="C151" s="4" t="str">
        <f>"吴开姨"</f>
        <v>吴开姨</v>
      </c>
      <c r="D151" s="5" t="str">
        <f>"19991029"</f>
        <v>19991029</v>
      </c>
    </row>
    <row r="152" spans="1:4">
      <c r="A152" s="5" t="str">
        <f t="shared" si="4"/>
        <v>1014</v>
      </c>
      <c r="B152" s="4" t="s">
        <v>5</v>
      </c>
      <c r="C152" s="4" t="str">
        <f>"颜小月"</f>
        <v>颜小月</v>
      </c>
      <c r="D152" s="5" t="str">
        <f>"20000422"</f>
        <v>20000422</v>
      </c>
    </row>
    <row r="153" spans="1:4">
      <c r="A153" s="5" t="str">
        <f t="shared" si="4"/>
        <v>1014</v>
      </c>
      <c r="B153" s="4" t="s">
        <v>5</v>
      </c>
      <c r="C153" s="4" t="str">
        <f>"陈平蕾"</f>
        <v>陈平蕾</v>
      </c>
      <c r="D153" s="5" t="str">
        <f>"19990913"</f>
        <v>19990913</v>
      </c>
    </row>
    <row r="154" spans="1:4">
      <c r="A154" s="5" t="str">
        <f t="shared" si="4"/>
        <v>1014</v>
      </c>
      <c r="B154" s="4" t="s">
        <v>5</v>
      </c>
      <c r="C154" s="4" t="str">
        <f>"夏锦灿"</f>
        <v>夏锦灿</v>
      </c>
      <c r="D154" s="5" t="str">
        <f>"19970211"</f>
        <v>19970211</v>
      </c>
    </row>
    <row r="155" spans="1:4">
      <c r="A155" s="5" t="str">
        <f t="shared" si="4"/>
        <v>1014</v>
      </c>
      <c r="B155" s="4" t="s">
        <v>5</v>
      </c>
      <c r="C155" s="4" t="str">
        <f>"万娟霞"</f>
        <v>万娟霞</v>
      </c>
      <c r="D155" s="5" t="str">
        <f>"19971002"</f>
        <v>19971002</v>
      </c>
    </row>
    <row r="156" spans="1:4">
      <c r="A156" s="5" t="str">
        <f t="shared" si="4"/>
        <v>1014</v>
      </c>
      <c r="B156" s="4" t="s">
        <v>5</v>
      </c>
      <c r="C156" s="4" t="str">
        <f>"王梅容"</f>
        <v>王梅容</v>
      </c>
      <c r="D156" s="5" t="str">
        <f>"19980329"</f>
        <v>19980329</v>
      </c>
    </row>
    <row r="157" spans="1:4">
      <c r="A157" s="5" t="str">
        <f t="shared" si="4"/>
        <v>1014</v>
      </c>
      <c r="B157" s="4" t="s">
        <v>5</v>
      </c>
      <c r="C157" s="4" t="str">
        <f>"王芷薇"</f>
        <v>王芷薇</v>
      </c>
      <c r="D157" s="5" t="str">
        <f>"20010601"</f>
        <v>20010601</v>
      </c>
    </row>
    <row r="158" spans="1:4">
      <c r="A158" s="5" t="str">
        <f t="shared" si="4"/>
        <v>1014</v>
      </c>
      <c r="B158" s="4" t="s">
        <v>5</v>
      </c>
      <c r="C158" s="4" t="str">
        <f>"吴婉妮"</f>
        <v>吴婉妮</v>
      </c>
      <c r="D158" s="5" t="str">
        <f>"20000808"</f>
        <v>20000808</v>
      </c>
    </row>
    <row r="159" spans="1:4">
      <c r="A159" s="5" t="str">
        <f t="shared" ref="A159:A179" si="5">"1014"</f>
        <v>1014</v>
      </c>
      <c r="B159" s="4" t="s">
        <v>5</v>
      </c>
      <c r="C159" s="4" t="str">
        <f>"陈爱"</f>
        <v>陈爱</v>
      </c>
      <c r="D159" s="5" t="str">
        <f>"19990929"</f>
        <v>19990929</v>
      </c>
    </row>
    <row r="160" spans="1:4">
      <c r="A160" s="5" t="str">
        <f t="shared" si="5"/>
        <v>1014</v>
      </c>
      <c r="B160" s="4" t="s">
        <v>5</v>
      </c>
      <c r="C160" s="4" t="str">
        <f>"吴海健"</f>
        <v>吴海健</v>
      </c>
      <c r="D160" s="5" t="str">
        <f>"19980408"</f>
        <v>19980408</v>
      </c>
    </row>
    <row r="161" spans="1:4">
      <c r="A161" s="5" t="str">
        <f t="shared" si="5"/>
        <v>1014</v>
      </c>
      <c r="B161" s="4" t="s">
        <v>5</v>
      </c>
      <c r="C161" s="4" t="str">
        <f>"王珠禧"</f>
        <v>王珠禧</v>
      </c>
      <c r="D161" s="5" t="str">
        <f>"19990216"</f>
        <v>19990216</v>
      </c>
    </row>
    <row r="162" spans="1:4">
      <c r="A162" s="5" t="str">
        <f t="shared" si="5"/>
        <v>1014</v>
      </c>
      <c r="B162" s="4" t="s">
        <v>5</v>
      </c>
      <c r="C162" s="4" t="str">
        <f>"林莉虹"</f>
        <v>林莉虹</v>
      </c>
      <c r="D162" s="5" t="str">
        <f>"19970302"</f>
        <v>19970302</v>
      </c>
    </row>
    <row r="163" spans="1:4">
      <c r="A163" s="5" t="str">
        <f t="shared" si="5"/>
        <v>1014</v>
      </c>
      <c r="B163" s="4" t="s">
        <v>5</v>
      </c>
      <c r="C163" s="4" t="str">
        <f>"郑胜姣"</f>
        <v>郑胜姣</v>
      </c>
      <c r="D163" s="5" t="str">
        <f>"19970103"</f>
        <v>19970103</v>
      </c>
    </row>
    <row r="164" spans="1:4">
      <c r="A164" s="5" t="str">
        <f t="shared" si="5"/>
        <v>1014</v>
      </c>
      <c r="B164" s="4" t="s">
        <v>5</v>
      </c>
      <c r="C164" s="4" t="str">
        <f>"林颖"</f>
        <v>林颖</v>
      </c>
      <c r="D164" s="5" t="str">
        <f>"20010501"</f>
        <v>20010501</v>
      </c>
    </row>
    <row r="165" spans="1:4">
      <c r="A165" s="5" t="str">
        <f t="shared" si="5"/>
        <v>1014</v>
      </c>
      <c r="B165" s="4" t="s">
        <v>5</v>
      </c>
      <c r="C165" s="4" t="str">
        <f>"陈梅兰"</f>
        <v>陈梅兰</v>
      </c>
      <c r="D165" s="5" t="str">
        <f>"20000702"</f>
        <v>20000702</v>
      </c>
    </row>
    <row r="166" spans="1:4">
      <c r="A166" s="5" t="str">
        <f t="shared" si="5"/>
        <v>1014</v>
      </c>
      <c r="B166" s="4" t="s">
        <v>5</v>
      </c>
      <c r="C166" s="4" t="str">
        <f>"董吉霞"</f>
        <v>董吉霞</v>
      </c>
      <c r="D166" s="5" t="str">
        <f>"20000207"</f>
        <v>20000207</v>
      </c>
    </row>
    <row r="167" spans="1:4">
      <c r="A167" s="5" t="str">
        <f t="shared" si="5"/>
        <v>1014</v>
      </c>
      <c r="B167" s="4" t="s">
        <v>5</v>
      </c>
      <c r="C167" s="4" t="str">
        <f>"王槐萍"</f>
        <v>王槐萍</v>
      </c>
      <c r="D167" s="5" t="str">
        <f>"20000405"</f>
        <v>20000405</v>
      </c>
    </row>
    <row r="168" spans="1:4">
      <c r="A168" s="5" t="str">
        <f t="shared" si="5"/>
        <v>1014</v>
      </c>
      <c r="B168" s="4" t="s">
        <v>5</v>
      </c>
      <c r="C168" s="4" t="str">
        <f>"刘玉妃"</f>
        <v>刘玉妃</v>
      </c>
      <c r="D168" s="5" t="str">
        <f>"19960627"</f>
        <v>19960627</v>
      </c>
    </row>
    <row r="169" spans="1:4">
      <c r="A169" s="5" t="str">
        <f t="shared" si="5"/>
        <v>1014</v>
      </c>
      <c r="B169" s="4" t="s">
        <v>5</v>
      </c>
      <c r="C169" s="4" t="str">
        <f>"陈泓颖"</f>
        <v>陈泓颖</v>
      </c>
      <c r="D169" s="5" t="str">
        <f>"20010206"</f>
        <v>20010206</v>
      </c>
    </row>
    <row r="170" spans="1:4">
      <c r="A170" s="5" t="str">
        <f t="shared" si="5"/>
        <v>1014</v>
      </c>
      <c r="B170" s="4" t="s">
        <v>5</v>
      </c>
      <c r="C170" s="4" t="str">
        <f>"刘玉柳"</f>
        <v>刘玉柳</v>
      </c>
      <c r="D170" s="5" t="str">
        <f>"19990808"</f>
        <v>19990808</v>
      </c>
    </row>
    <row r="171" spans="1:4">
      <c r="A171" s="5" t="str">
        <f t="shared" si="5"/>
        <v>1014</v>
      </c>
      <c r="B171" s="4" t="s">
        <v>5</v>
      </c>
      <c r="C171" s="4" t="str">
        <f>"陈番番"</f>
        <v>陈番番</v>
      </c>
      <c r="D171" s="5" t="str">
        <f>"19980510"</f>
        <v>19980510</v>
      </c>
    </row>
    <row r="172" spans="1:4">
      <c r="A172" s="5" t="str">
        <f t="shared" si="5"/>
        <v>1014</v>
      </c>
      <c r="B172" s="4" t="s">
        <v>5</v>
      </c>
      <c r="C172" s="4" t="str">
        <f>"符芳艳"</f>
        <v>符芳艳</v>
      </c>
      <c r="D172" s="5" t="str">
        <f>"20000212"</f>
        <v>20000212</v>
      </c>
    </row>
    <row r="173" spans="1:4">
      <c r="A173" s="5" t="str">
        <f t="shared" si="5"/>
        <v>1014</v>
      </c>
      <c r="B173" s="4" t="s">
        <v>5</v>
      </c>
      <c r="C173" s="4" t="str">
        <f>"罗泽汐"</f>
        <v>罗泽汐</v>
      </c>
      <c r="D173" s="5" t="str">
        <f>"19990330"</f>
        <v>19990330</v>
      </c>
    </row>
    <row r="174" spans="1:4">
      <c r="A174" s="5" t="str">
        <f t="shared" si="5"/>
        <v>1014</v>
      </c>
      <c r="B174" s="4" t="s">
        <v>5</v>
      </c>
      <c r="C174" s="4" t="str">
        <f>"李燕"</f>
        <v>李燕</v>
      </c>
      <c r="D174" s="5" t="str">
        <f>"20001122"</f>
        <v>20001122</v>
      </c>
    </row>
    <row r="175" spans="1:4">
      <c r="A175" s="5" t="str">
        <f t="shared" si="5"/>
        <v>1014</v>
      </c>
      <c r="B175" s="4" t="s">
        <v>5</v>
      </c>
      <c r="C175" s="4" t="str">
        <f>"冯小梅"</f>
        <v>冯小梅</v>
      </c>
      <c r="D175" s="5" t="str">
        <f>"20010814"</f>
        <v>20010814</v>
      </c>
    </row>
    <row r="176" spans="1:4">
      <c r="A176" s="5" t="str">
        <f t="shared" si="5"/>
        <v>1014</v>
      </c>
      <c r="B176" s="4" t="s">
        <v>5</v>
      </c>
      <c r="C176" s="4" t="str">
        <f>"蔡康平"</f>
        <v>蔡康平</v>
      </c>
      <c r="D176" s="5" t="str">
        <f>"20001223"</f>
        <v>20001223</v>
      </c>
    </row>
    <row r="177" spans="1:4">
      <c r="A177" s="5" t="str">
        <f t="shared" si="5"/>
        <v>1014</v>
      </c>
      <c r="B177" s="4" t="s">
        <v>5</v>
      </c>
      <c r="C177" s="4" t="str">
        <f>"王亚心"</f>
        <v>王亚心</v>
      </c>
      <c r="D177" s="5" t="str">
        <f>"19970813"</f>
        <v>19970813</v>
      </c>
    </row>
    <row r="178" spans="1:4">
      <c r="A178" s="5" t="str">
        <f t="shared" si="5"/>
        <v>1014</v>
      </c>
      <c r="B178" s="4" t="s">
        <v>5</v>
      </c>
      <c r="C178" s="4" t="str">
        <f>"陈梅香"</f>
        <v>陈梅香</v>
      </c>
      <c r="D178" s="5" t="str">
        <f>"19960208"</f>
        <v>19960208</v>
      </c>
    </row>
    <row r="179" spans="1:4">
      <c r="A179" s="5" t="str">
        <f t="shared" si="5"/>
        <v>1014</v>
      </c>
      <c r="B179" s="4" t="s">
        <v>5</v>
      </c>
      <c r="C179" s="4" t="str">
        <f>"谢瑞花"</f>
        <v>谢瑞花</v>
      </c>
      <c r="D179" s="5" t="str">
        <f>"19970803"</f>
        <v>19970803</v>
      </c>
    </row>
    <row r="180" spans="1:4">
      <c r="A180" s="5" t="str">
        <f t="shared" ref="A180:A201" si="6">"1014"</f>
        <v>1014</v>
      </c>
      <c r="B180" s="4" t="s">
        <v>5</v>
      </c>
      <c r="C180" s="4" t="str">
        <f>"何芳艳"</f>
        <v>何芳艳</v>
      </c>
      <c r="D180" s="5" t="str">
        <f>"20010116"</f>
        <v>20010116</v>
      </c>
    </row>
    <row r="181" spans="1:4">
      <c r="A181" s="5" t="str">
        <f t="shared" si="6"/>
        <v>1014</v>
      </c>
      <c r="B181" s="4" t="s">
        <v>5</v>
      </c>
      <c r="C181" s="4" t="str">
        <f>"陈冬初"</f>
        <v>陈冬初</v>
      </c>
      <c r="D181" s="5" t="str">
        <f>"19971001"</f>
        <v>19971001</v>
      </c>
    </row>
    <row r="182" spans="1:4">
      <c r="A182" s="5" t="str">
        <f t="shared" si="6"/>
        <v>1014</v>
      </c>
      <c r="B182" s="4" t="s">
        <v>5</v>
      </c>
      <c r="C182" s="4" t="str">
        <f>"陈桃桂"</f>
        <v>陈桃桂</v>
      </c>
      <c r="D182" s="5" t="str">
        <f>"20010107"</f>
        <v>20010107</v>
      </c>
    </row>
    <row r="183" spans="1:4">
      <c r="A183" s="5" t="str">
        <f t="shared" si="6"/>
        <v>1014</v>
      </c>
      <c r="B183" s="4" t="s">
        <v>5</v>
      </c>
      <c r="C183" s="4" t="str">
        <f>"杨静"</f>
        <v>杨静</v>
      </c>
      <c r="D183" s="5" t="str">
        <f>"19990618"</f>
        <v>19990618</v>
      </c>
    </row>
    <row r="184" spans="1:4">
      <c r="A184" s="5" t="str">
        <f t="shared" si="6"/>
        <v>1014</v>
      </c>
      <c r="B184" s="4" t="s">
        <v>5</v>
      </c>
      <c r="C184" s="4" t="str">
        <f>"文霜"</f>
        <v>文霜</v>
      </c>
      <c r="D184" s="5" t="str">
        <f>"20000616"</f>
        <v>20000616</v>
      </c>
    </row>
    <row r="185" spans="1:4">
      <c r="A185" s="5" t="str">
        <f t="shared" si="6"/>
        <v>1014</v>
      </c>
      <c r="B185" s="4" t="s">
        <v>5</v>
      </c>
      <c r="C185" s="4" t="str">
        <f>"林岩秀"</f>
        <v>林岩秀</v>
      </c>
      <c r="D185" s="5" t="str">
        <f>"20010227"</f>
        <v>20010227</v>
      </c>
    </row>
    <row r="186" spans="1:4">
      <c r="A186" s="5" t="str">
        <f t="shared" si="6"/>
        <v>1014</v>
      </c>
      <c r="B186" s="4" t="s">
        <v>5</v>
      </c>
      <c r="C186" s="4" t="str">
        <f>"叶衍婷"</f>
        <v>叶衍婷</v>
      </c>
      <c r="D186" s="5" t="str">
        <f>"20010226"</f>
        <v>20010226</v>
      </c>
    </row>
    <row r="187" spans="1:4">
      <c r="A187" s="5" t="str">
        <f t="shared" si="6"/>
        <v>1014</v>
      </c>
      <c r="B187" s="4" t="s">
        <v>5</v>
      </c>
      <c r="C187" s="4" t="str">
        <f>"方霞"</f>
        <v>方霞</v>
      </c>
      <c r="D187" s="5" t="str">
        <f>"19981204"</f>
        <v>19981204</v>
      </c>
    </row>
    <row r="188" spans="1:4">
      <c r="A188" s="5" t="str">
        <f t="shared" si="6"/>
        <v>1014</v>
      </c>
      <c r="B188" s="4" t="s">
        <v>5</v>
      </c>
      <c r="C188" s="4" t="str">
        <f>"任宏达"</f>
        <v>任宏达</v>
      </c>
      <c r="D188" s="5" t="str">
        <f>"19990503"</f>
        <v>19990503</v>
      </c>
    </row>
    <row r="189" spans="1:4">
      <c r="A189" s="5" t="str">
        <f t="shared" si="6"/>
        <v>1014</v>
      </c>
      <c r="B189" s="4" t="s">
        <v>5</v>
      </c>
      <c r="C189" s="4" t="str">
        <f>"羊丹霞"</f>
        <v>羊丹霞</v>
      </c>
      <c r="D189" s="5" t="str">
        <f>"19990124"</f>
        <v>19990124</v>
      </c>
    </row>
    <row r="190" spans="1:4">
      <c r="A190" s="5" t="str">
        <f t="shared" si="6"/>
        <v>1014</v>
      </c>
      <c r="B190" s="4" t="s">
        <v>5</v>
      </c>
      <c r="C190" s="4" t="str">
        <f>"朱晓琪"</f>
        <v>朱晓琪</v>
      </c>
      <c r="D190" s="5" t="str">
        <f>"20001128"</f>
        <v>20001128</v>
      </c>
    </row>
    <row r="191" spans="1:4">
      <c r="A191" s="5" t="str">
        <f t="shared" si="6"/>
        <v>1014</v>
      </c>
      <c r="B191" s="4" t="s">
        <v>5</v>
      </c>
      <c r="C191" s="4" t="str">
        <f>"韩秋兰"</f>
        <v>韩秋兰</v>
      </c>
      <c r="D191" s="5" t="str">
        <f>"19990602"</f>
        <v>19990602</v>
      </c>
    </row>
    <row r="192" spans="1:4">
      <c r="A192" s="5" t="str">
        <f t="shared" si="6"/>
        <v>1014</v>
      </c>
      <c r="B192" s="4" t="s">
        <v>5</v>
      </c>
      <c r="C192" s="4" t="str">
        <f>"钟斯董"</f>
        <v>钟斯董</v>
      </c>
      <c r="D192" s="5" t="str">
        <f>"19990815"</f>
        <v>19990815</v>
      </c>
    </row>
    <row r="193" spans="1:4">
      <c r="A193" s="5" t="str">
        <f t="shared" si="6"/>
        <v>1014</v>
      </c>
      <c r="B193" s="4" t="s">
        <v>5</v>
      </c>
      <c r="C193" s="4" t="str">
        <f>"李兰妃"</f>
        <v>李兰妃</v>
      </c>
      <c r="D193" s="5" t="str">
        <f>"19980511"</f>
        <v>19980511</v>
      </c>
    </row>
    <row r="194" spans="1:4">
      <c r="A194" s="5" t="str">
        <f t="shared" si="6"/>
        <v>1014</v>
      </c>
      <c r="B194" s="4" t="s">
        <v>5</v>
      </c>
      <c r="C194" s="4" t="str">
        <f>"许茜雯"</f>
        <v>许茜雯</v>
      </c>
      <c r="D194" s="5" t="str">
        <f>"20000215"</f>
        <v>20000215</v>
      </c>
    </row>
    <row r="195" spans="1:4">
      <c r="A195" s="5" t="str">
        <f t="shared" si="6"/>
        <v>1014</v>
      </c>
      <c r="B195" s="4" t="s">
        <v>5</v>
      </c>
      <c r="C195" s="4" t="str">
        <f>"梁小玉"</f>
        <v>梁小玉</v>
      </c>
      <c r="D195" s="5" t="str">
        <f>"19990306"</f>
        <v>19990306</v>
      </c>
    </row>
    <row r="196" spans="1:4">
      <c r="A196" s="5" t="str">
        <f t="shared" si="6"/>
        <v>1014</v>
      </c>
      <c r="B196" s="4" t="s">
        <v>5</v>
      </c>
      <c r="C196" s="4" t="str">
        <f>"颜俏俏"</f>
        <v>颜俏俏</v>
      </c>
      <c r="D196" s="5" t="str">
        <f>"20001022"</f>
        <v>20001022</v>
      </c>
    </row>
    <row r="197" spans="1:4">
      <c r="A197" s="5" t="str">
        <f t="shared" si="6"/>
        <v>1014</v>
      </c>
      <c r="B197" s="4" t="s">
        <v>5</v>
      </c>
      <c r="C197" s="4" t="str">
        <f>"杨端莹"</f>
        <v>杨端莹</v>
      </c>
      <c r="D197" s="5" t="str">
        <f>"19981029"</f>
        <v>19981029</v>
      </c>
    </row>
    <row r="198" spans="1:4">
      <c r="A198" s="5" t="str">
        <f t="shared" si="6"/>
        <v>1014</v>
      </c>
      <c r="B198" s="4" t="s">
        <v>5</v>
      </c>
      <c r="C198" s="4" t="str">
        <f>"刘月"</f>
        <v>刘月</v>
      </c>
      <c r="D198" s="5" t="str">
        <f>"19991129"</f>
        <v>19991129</v>
      </c>
    </row>
    <row r="199" spans="1:4">
      <c r="A199" s="5" t="str">
        <f t="shared" si="6"/>
        <v>1014</v>
      </c>
      <c r="B199" s="4" t="s">
        <v>5</v>
      </c>
      <c r="C199" s="4" t="str">
        <f>"曾小婕"</f>
        <v>曾小婕</v>
      </c>
      <c r="D199" s="5" t="str">
        <f>"20010518"</f>
        <v>20010518</v>
      </c>
    </row>
    <row r="200" spans="1:4">
      <c r="A200" s="5" t="str">
        <f t="shared" si="6"/>
        <v>1014</v>
      </c>
      <c r="B200" s="4" t="s">
        <v>5</v>
      </c>
      <c r="C200" s="4" t="str">
        <f>"卢保佩"</f>
        <v>卢保佩</v>
      </c>
      <c r="D200" s="5" t="str">
        <f>"19981008"</f>
        <v>19981008</v>
      </c>
    </row>
    <row r="201" spans="1:4">
      <c r="A201" s="5" t="str">
        <f t="shared" si="6"/>
        <v>1014</v>
      </c>
      <c r="B201" s="4" t="s">
        <v>5</v>
      </c>
      <c r="C201" s="4" t="str">
        <f>"陈星"</f>
        <v>陈星</v>
      </c>
      <c r="D201" s="5" t="str">
        <f>"19991011"</f>
        <v>19991011</v>
      </c>
    </row>
    <row r="202" spans="1:4">
      <c r="A202" s="5" t="str">
        <f t="shared" ref="A202:A211" si="7">"1014"</f>
        <v>1014</v>
      </c>
      <c r="B202" s="4" t="s">
        <v>5</v>
      </c>
      <c r="C202" s="4" t="str">
        <f>"李丽萍"</f>
        <v>李丽萍</v>
      </c>
      <c r="D202" s="5" t="str">
        <f>"19990506"</f>
        <v>19990506</v>
      </c>
    </row>
    <row r="203" spans="1:4">
      <c r="A203" s="5" t="str">
        <f t="shared" si="7"/>
        <v>1014</v>
      </c>
      <c r="B203" s="4" t="s">
        <v>5</v>
      </c>
      <c r="C203" s="4" t="str">
        <f>"赵绘乔"</f>
        <v>赵绘乔</v>
      </c>
      <c r="D203" s="5" t="str">
        <f>"20000828"</f>
        <v>20000828</v>
      </c>
    </row>
    <row r="204" spans="1:4">
      <c r="A204" s="5" t="str">
        <f t="shared" si="7"/>
        <v>1014</v>
      </c>
      <c r="B204" s="4" t="s">
        <v>5</v>
      </c>
      <c r="C204" s="4" t="str">
        <f>"王珠"</f>
        <v>王珠</v>
      </c>
      <c r="D204" s="5" t="str">
        <f>"20000202"</f>
        <v>20000202</v>
      </c>
    </row>
    <row r="205" spans="1:4">
      <c r="A205" s="5" t="str">
        <f t="shared" si="7"/>
        <v>1014</v>
      </c>
      <c r="B205" s="4" t="s">
        <v>5</v>
      </c>
      <c r="C205" s="4" t="str">
        <f>"罗昌玉"</f>
        <v>罗昌玉</v>
      </c>
      <c r="D205" s="5" t="str">
        <f>"20010225"</f>
        <v>20010225</v>
      </c>
    </row>
    <row r="206" spans="1:4">
      <c r="A206" s="5" t="str">
        <f t="shared" si="7"/>
        <v>1014</v>
      </c>
      <c r="B206" s="4" t="s">
        <v>5</v>
      </c>
      <c r="C206" s="4" t="str">
        <f>"麦暖玲"</f>
        <v>麦暖玲</v>
      </c>
      <c r="D206" s="5" t="str">
        <f>"19990828"</f>
        <v>19990828</v>
      </c>
    </row>
    <row r="207" spans="1:4">
      <c r="A207" s="5" t="str">
        <f t="shared" si="7"/>
        <v>1014</v>
      </c>
      <c r="B207" s="4" t="s">
        <v>5</v>
      </c>
      <c r="C207" s="4" t="str">
        <f>"罗才禹"</f>
        <v>罗才禹</v>
      </c>
      <c r="D207" s="5" t="str">
        <f>"19990430"</f>
        <v>19990430</v>
      </c>
    </row>
    <row r="208" spans="1:4">
      <c r="A208" s="5" t="str">
        <f t="shared" si="7"/>
        <v>1014</v>
      </c>
      <c r="B208" s="4" t="s">
        <v>5</v>
      </c>
      <c r="C208" s="4" t="str">
        <f>"冯少莲"</f>
        <v>冯少莲</v>
      </c>
      <c r="D208" s="5" t="str">
        <f>"20001123"</f>
        <v>20001123</v>
      </c>
    </row>
    <row r="209" spans="1:4">
      <c r="A209" s="5" t="str">
        <f t="shared" si="7"/>
        <v>1014</v>
      </c>
      <c r="B209" s="4" t="s">
        <v>5</v>
      </c>
      <c r="C209" s="4" t="str">
        <f>"王上铗"</f>
        <v>王上铗</v>
      </c>
      <c r="D209" s="5" t="str">
        <f>"19970610"</f>
        <v>19970610</v>
      </c>
    </row>
    <row r="210" spans="1:4">
      <c r="A210" s="5" t="str">
        <f t="shared" si="7"/>
        <v>1014</v>
      </c>
      <c r="B210" s="4" t="s">
        <v>5</v>
      </c>
      <c r="C210" s="4" t="str">
        <f>"勾欣琪"</f>
        <v>勾欣琪</v>
      </c>
      <c r="D210" s="5" t="str">
        <f>"19970629"</f>
        <v>19970629</v>
      </c>
    </row>
    <row r="211" spans="1:4">
      <c r="A211" s="5" t="str">
        <f t="shared" si="7"/>
        <v>1014</v>
      </c>
      <c r="B211" s="4" t="s">
        <v>5</v>
      </c>
      <c r="C211" s="4" t="str">
        <f>"朱海兰"</f>
        <v>朱海兰</v>
      </c>
      <c r="D211" s="5" t="str">
        <f>"19980802"</f>
        <v>19980802</v>
      </c>
    </row>
    <row r="212" spans="1:4">
      <c r="A212" s="5" t="str">
        <f t="shared" ref="A212:A244" si="8">"1014"</f>
        <v>1014</v>
      </c>
      <c r="B212" s="4" t="s">
        <v>5</v>
      </c>
      <c r="C212" s="4" t="str">
        <f>"吴少茹"</f>
        <v>吴少茹</v>
      </c>
      <c r="D212" s="5" t="str">
        <f>"20000312"</f>
        <v>20000312</v>
      </c>
    </row>
    <row r="213" spans="1:4">
      <c r="A213" s="5" t="str">
        <f t="shared" si="8"/>
        <v>1014</v>
      </c>
      <c r="B213" s="4" t="s">
        <v>5</v>
      </c>
      <c r="C213" s="4" t="str">
        <f>"高梅兰"</f>
        <v>高梅兰</v>
      </c>
      <c r="D213" s="5" t="str">
        <f>"19980921"</f>
        <v>19980921</v>
      </c>
    </row>
    <row r="214" spans="1:4">
      <c r="A214" s="5" t="str">
        <f t="shared" si="8"/>
        <v>1014</v>
      </c>
      <c r="B214" s="4" t="s">
        <v>5</v>
      </c>
      <c r="C214" s="4" t="str">
        <f>"郑彩云"</f>
        <v>郑彩云</v>
      </c>
      <c r="D214" s="5" t="str">
        <f>"19980516"</f>
        <v>19980516</v>
      </c>
    </row>
    <row r="215" spans="1:4">
      <c r="A215" s="5" t="str">
        <f t="shared" si="8"/>
        <v>1014</v>
      </c>
      <c r="B215" s="4" t="s">
        <v>5</v>
      </c>
      <c r="C215" s="4" t="str">
        <f>"刘小丽"</f>
        <v>刘小丽</v>
      </c>
      <c r="D215" s="5" t="str">
        <f>"20000816"</f>
        <v>20000816</v>
      </c>
    </row>
    <row r="216" spans="1:4">
      <c r="A216" s="5" t="str">
        <f t="shared" si="8"/>
        <v>1014</v>
      </c>
      <c r="B216" s="4" t="s">
        <v>5</v>
      </c>
      <c r="C216" s="4" t="str">
        <f>"占巧弟"</f>
        <v>占巧弟</v>
      </c>
      <c r="D216" s="5" t="str">
        <f>"19980915"</f>
        <v>19980915</v>
      </c>
    </row>
    <row r="217" spans="1:4">
      <c r="A217" s="5" t="str">
        <f t="shared" si="8"/>
        <v>1014</v>
      </c>
      <c r="B217" s="4" t="s">
        <v>5</v>
      </c>
      <c r="C217" s="4" t="str">
        <f>"林誓"</f>
        <v>林誓</v>
      </c>
      <c r="D217" s="5" t="str">
        <f>"19970404"</f>
        <v>19970404</v>
      </c>
    </row>
    <row r="218" spans="1:4">
      <c r="A218" s="5" t="str">
        <f t="shared" si="8"/>
        <v>1014</v>
      </c>
      <c r="B218" s="4" t="s">
        <v>5</v>
      </c>
      <c r="C218" s="4" t="str">
        <f>"邢日茜"</f>
        <v>邢日茜</v>
      </c>
      <c r="D218" s="5" t="str">
        <f>"19960728"</f>
        <v>19960728</v>
      </c>
    </row>
    <row r="219" spans="1:4">
      <c r="A219" s="5" t="str">
        <f t="shared" si="8"/>
        <v>1014</v>
      </c>
      <c r="B219" s="4" t="s">
        <v>5</v>
      </c>
      <c r="C219" s="4" t="str">
        <f>"任璇"</f>
        <v>任璇</v>
      </c>
      <c r="D219" s="5" t="str">
        <f>"19991102"</f>
        <v>19991102</v>
      </c>
    </row>
    <row r="220" spans="1:4">
      <c r="A220" s="5" t="str">
        <f t="shared" si="8"/>
        <v>1014</v>
      </c>
      <c r="B220" s="4" t="s">
        <v>5</v>
      </c>
      <c r="C220" s="4" t="str">
        <f>"容亚愉"</f>
        <v>容亚愉</v>
      </c>
      <c r="D220" s="5" t="str">
        <f>"19970120"</f>
        <v>19970120</v>
      </c>
    </row>
    <row r="221" spans="1:4">
      <c r="A221" s="5" t="str">
        <f t="shared" si="8"/>
        <v>1014</v>
      </c>
      <c r="B221" s="4" t="s">
        <v>5</v>
      </c>
      <c r="C221" s="4" t="str">
        <f>"符秀柳"</f>
        <v>符秀柳</v>
      </c>
      <c r="D221" s="5" t="str">
        <f>"20001219"</f>
        <v>20001219</v>
      </c>
    </row>
    <row r="222" spans="1:4">
      <c r="A222" s="5" t="str">
        <f t="shared" si="8"/>
        <v>1014</v>
      </c>
      <c r="B222" s="4" t="s">
        <v>5</v>
      </c>
      <c r="C222" s="4" t="str">
        <f>"刘小芬"</f>
        <v>刘小芬</v>
      </c>
      <c r="D222" s="5" t="str">
        <f>"19960904"</f>
        <v>19960904</v>
      </c>
    </row>
    <row r="223" spans="1:4">
      <c r="A223" s="5" t="str">
        <f t="shared" si="8"/>
        <v>1014</v>
      </c>
      <c r="B223" s="4" t="s">
        <v>5</v>
      </c>
      <c r="C223" s="4" t="str">
        <f>"郭春皎"</f>
        <v>郭春皎</v>
      </c>
      <c r="D223" s="5" t="str">
        <f>"19990603"</f>
        <v>19990603</v>
      </c>
    </row>
    <row r="224" spans="1:4">
      <c r="A224" s="5" t="str">
        <f t="shared" si="8"/>
        <v>1014</v>
      </c>
      <c r="B224" s="4" t="s">
        <v>5</v>
      </c>
      <c r="C224" s="4" t="str">
        <f>"叶梦云"</f>
        <v>叶梦云</v>
      </c>
      <c r="D224" s="5" t="str">
        <f>"1999.10.11"</f>
        <v>1999.10.11</v>
      </c>
    </row>
    <row r="225" spans="1:4">
      <c r="A225" s="5" t="str">
        <f t="shared" si="8"/>
        <v>1014</v>
      </c>
      <c r="B225" s="4" t="s">
        <v>5</v>
      </c>
      <c r="C225" s="4" t="str">
        <f>"陈靓馨"</f>
        <v>陈靓馨</v>
      </c>
      <c r="D225" s="5" t="str">
        <f>"20000603"</f>
        <v>20000603</v>
      </c>
    </row>
    <row r="226" spans="1:4">
      <c r="A226" s="5" t="str">
        <f t="shared" si="8"/>
        <v>1014</v>
      </c>
      <c r="B226" s="4" t="s">
        <v>5</v>
      </c>
      <c r="C226" s="4" t="str">
        <f>"曾三珠"</f>
        <v>曾三珠</v>
      </c>
      <c r="D226" s="5" t="str">
        <f>"19990913"</f>
        <v>19990913</v>
      </c>
    </row>
    <row r="227" spans="1:4">
      <c r="A227" s="5" t="str">
        <f t="shared" si="8"/>
        <v>1014</v>
      </c>
      <c r="B227" s="4" t="s">
        <v>5</v>
      </c>
      <c r="C227" s="4" t="str">
        <f>"裴林强"</f>
        <v>裴林强</v>
      </c>
      <c r="D227" s="5" t="str">
        <f>"19990317"</f>
        <v>19990317</v>
      </c>
    </row>
    <row r="228" spans="1:4">
      <c r="A228" s="5" t="str">
        <f t="shared" si="8"/>
        <v>1014</v>
      </c>
      <c r="B228" s="4" t="s">
        <v>5</v>
      </c>
      <c r="C228" s="4" t="str">
        <f>"李永丹"</f>
        <v>李永丹</v>
      </c>
      <c r="D228" s="5" t="str">
        <f>"19970305"</f>
        <v>19970305</v>
      </c>
    </row>
    <row r="229" spans="1:4">
      <c r="A229" s="5" t="str">
        <f t="shared" si="8"/>
        <v>1014</v>
      </c>
      <c r="B229" s="4" t="s">
        <v>5</v>
      </c>
      <c r="C229" s="4" t="str">
        <f>"麦贻汇"</f>
        <v>麦贻汇</v>
      </c>
      <c r="D229" s="5" t="str">
        <f>"20000302"</f>
        <v>20000302</v>
      </c>
    </row>
    <row r="230" spans="1:4">
      <c r="A230" s="5" t="str">
        <f t="shared" si="8"/>
        <v>1014</v>
      </c>
      <c r="B230" s="4" t="s">
        <v>5</v>
      </c>
      <c r="C230" s="4" t="str">
        <f>"韦桃燕"</f>
        <v>韦桃燕</v>
      </c>
      <c r="D230" s="5" t="str">
        <f>"19970910"</f>
        <v>19970910</v>
      </c>
    </row>
    <row r="231" spans="1:4">
      <c r="A231" s="5" t="str">
        <f t="shared" si="8"/>
        <v>1014</v>
      </c>
      <c r="B231" s="4" t="s">
        <v>5</v>
      </c>
      <c r="C231" s="4" t="str">
        <f>"马泽华"</f>
        <v>马泽华</v>
      </c>
      <c r="D231" s="5" t="str">
        <f>"19991229"</f>
        <v>19991229</v>
      </c>
    </row>
    <row r="232" spans="1:4">
      <c r="A232" s="5" t="str">
        <f t="shared" si="8"/>
        <v>1014</v>
      </c>
      <c r="B232" s="4" t="s">
        <v>5</v>
      </c>
      <c r="C232" s="4" t="str">
        <f>"陈佳云"</f>
        <v>陈佳云</v>
      </c>
      <c r="D232" s="5" t="str">
        <f>"19970809"</f>
        <v>19970809</v>
      </c>
    </row>
    <row r="233" spans="1:4">
      <c r="A233" s="5" t="str">
        <f t="shared" si="8"/>
        <v>1014</v>
      </c>
      <c r="B233" s="4" t="s">
        <v>5</v>
      </c>
      <c r="C233" s="4" t="str">
        <f>"符惠"</f>
        <v>符惠</v>
      </c>
      <c r="D233" s="5" t="str">
        <f>"20000926"</f>
        <v>20000926</v>
      </c>
    </row>
    <row r="234" spans="1:4">
      <c r="A234" s="5" t="str">
        <f t="shared" si="8"/>
        <v>1014</v>
      </c>
      <c r="B234" s="4" t="s">
        <v>5</v>
      </c>
      <c r="C234" s="4" t="str">
        <f>"黄海风"</f>
        <v>黄海风</v>
      </c>
      <c r="D234" s="5" t="str">
        <f>"19991208"</f>
        <v>19991208</v>
      </c>
    </row>
    <row r="235" spans="1:4">
      <c r="A235" s="5" t="str">
        <f t="shared" si="8"/>
        <v>1014</v>
      </c>
      <c r="B235" s="4" t="s">
        <v>5</v>
      </c>
      <c r="C235" s="4" t="str">
        <f>"郭菁"</f>
        <v>郭菁</v>
      </c>
      <c r="D235" s="5" t="str">
        <f>"20010521"</f>
        <v>20010521</v>
      </c>
    </row>
    <row r="236" spans="1:4">
      <c r="A236" s="5" t="str">
        <f t="shared" si="8"/>
        <v>1014</v>
      </c>
      <c r="B236" s="4" t="s">
        <v>5</v>
      </c>
      <c r="C236" s="4" t="str">
        <f>"江海龙"</f>
        <v>江海龙</v>
      </c>
      <c r="D236" s="5" t="str">
        <f>"20000506"</f>
        <v>20000506</v>
      </c>
    </row>
    <row r="237" spans="1:4">
      <c r="A237" s="5" t="str">
        <f t="shared" si="8"/>
        <v>1014</v>
      </c>
      <c r="B237" s="4" t="s">
        <v>5</v>
      </c>
      <c r="C237" s="4" t="str">
        <f>"蔡慧珍"</f>
        <v>蔡慧珍</v>
      </c>
      <c r="D237" s="5" t="str">
        <f>"19990415"</f>
        <v>19990415</v>
      </c>
    </row>
    <row r="238" spans="1:4">
      <c r="A238" s="5" t="str">
        <f t="shared" si="8"/>
        <v>1014</v>
      </c>
      <c r="B238" s="4" t="s">
        <v>5</v>
      </c>
      <c r="C238" s="4" t="str">
        <f>"邢静"</f>
        <v>邢静</v>
      </c>
      <c r="D238" s="5" t="str">
        <f>"20000305"</f>
        <v>20000305</v>
      </c>
    </row>
    <row r="239" spans="1:4">
      <c r="A239" s="5" t="str">
        <f t="shared" si="8"/>
        <v>1014</v>
      </c>
      <c r="B239" s="4" t="s">
        <v>5</v>
      </c>
      <c r="C239" s="4" t="str">
        <f>"陈素霞"</f>
        <v>陈素霞</v>
      </c>
      <c r="D239" s="5" t="str">
        <f>"20000201"</f>
        <v>20000201</v>
      </c>
    </row>
    <row r="240" spans="1:4">
      <c r="A240" s="5" t="str">
        <f t="shared" si="8"/>
        <v>1014</v>
      </c>
      <c r="B240" s="4" t="s">
        <v>5</v>
      </c>
      <c r="C240" s="4" t="str">
        <f>"陈丽琼"</f>
        <v>陈丽琼</v>
      </c>
      <c r="D240" s="5" t="str">
        <f>"20010517"</f>
        <v>20010517</v>
      </c>
    </row>
    <row r="241" spans="1:4">
      <c r="A241" s="5" t="str">
        <f t="shared" si="8"/>
        <v>1014</v>
      </c>
      <c r="B241" s="4" t="s">
        <v>5</v>
      </c>
      <c r="C241" s="4" t="str">
        <f>"陈慧秋"</f>
        <v>陈慧秋</v>
      </c>
      <c r="D241" s="5" t="str">
        <f>"19990922"</f>
        <v>19990922</v>
      </c>
    </row>
    <row r="242" spans="1:4">
      <c r="A242" s="5" t="str">
        <f t="shared" si="8"/>
        <v>1014</v>
      </c>
      <c r="B242" s="4" t="s">
        <v>5</v>
      </c>
      <c r="C242" s="4" t="str">
        <f>"吴周娟"</f>
        <v>吴周娟</v>
      </c>
      <c r="D242" s="5" t="str">
        <f>"19980708"</f>
        <v>19980708</v>
      </c>
    </row>
    <row r="243" spans="1:4">
      <c r="A243" s="5" t="str">
        <f t="shared" si="8"/>
        <v>1014</v>
      </c>
      <c r="B243" s="4" t="s">
        <v>5</v>
      </c>
      <c r="C243" s="4" t="str">
        <f>"符耀鹏"</f>
        <v>符耀鹏</v>
      </c>
      <c r="D243" s="5" t="str">
        <f>"19981206"</f>
        <v>19981206</v>
      </c>
    </row>
    <row r="244" spans="1:4">
      <c r="A244" s="5" t="str">
        <f t="shared" si="8"/>
        <v>1014</v>
      </c>
      <c r="B244" s="4" t="s">
        <v>5</v>
      </c>
      <c r="C244" s="4" t="str">
        <f>"吴小翠"</f>
        <v>吴小翠</v>
      </c>
      <c r="D244" s="5" t="str">
        <f>"20000116"</f>
        <v>20000116</v>
      </c>
    </row>
    <row r="245" spans="1:4">
      <c r="A245" s="5" t="str">
        <f t="shared" ref="A245:A277" si="9">"1014"</f>
        <v>1014</v>
      </c>
      <c r="B245" s="4" t="s">
        <v>5</v>
      </c>
      <c r="C245" s="4" t="str">
        <f>"黎秀玲"</f>
        <v>黎秀玲</v>
      </c>
      <c r="D245" s="5" t="str">
        <f>"20000322"</f>
        <v>20000322</v>
      </c>
    </row>
    <row r="246" spans="1:4">
      <c r="A246" s="5" t="str">
        <f t="shared" si="9"/>
        <v>1014</v>
      </c>
      <c r="B246" s="4" t="s">
        <v>5</v>
      </c>
      <c r="C246" s="4" t="str">
        <f>"苏小娜"</f>
        <v>苏小娜</v>
      </c>
      <c r="D246" s="5" t="str">
        <f>"19970616"</f>
        <v>19970616</v>
      </c>
    </row>
    <row r="247" spans="1:4">
      <c r="A247" s="5" t="str">
        <f t="shared" si="9"/>
        <v>1014</v>
      </c>
      <c r="B247" s="4" t="s">
        <v>5</v>
      </c>
      <c r="C247" s="4" t="str">
        <f>"林少茵"</f>
        <v>林少茵</v>
      </c>
      <c r="D247" s="5" t="str">
        <f>"20010313"</f>
        <v>20010313</v>
      </c>
    </row>
    <row r="248" spans="1:4">
      <c r="A248" s="5" t="str">
        <f t="shared" si="9"/>
        <v>1014</v>
      </c>
      <c r="B248" s="4" t="s">
        <v>5</v>
      </c>
      <c r="C248" s="4" t="str">
        <f>"吴桂香"</f>
        <v>吴桂香</v>
      </c>
      <c r="D248" s="5" t="str">
        <f>"20001001"</f>
        <v>20001001</v>
      </c>
    </row>
    <row r="249" spans="1:4">
      <c r="A249" s="5" t="str">
        <f t="shared" si="9"/>
        <v>1014</v>
      </c>
      <c r="B249" s="4" t="s">
        <v>5</v>
      </c>
      <c r="C249" s="4" t="str">
        <f>"王雪"</f>
        <v>王雪</v>
      </c>
      <c r="D249" s="5" t="str">
        <f>"20000613"</f>
        <v>20000613</v>
      </c>
    </row>
    <row r="250" spans="1:4">
      <c r="A250" s="5" t="str">
        <f t="shared" si="9"/>
        <v>1014</v>
      </c>
      <c r="B250" s="4" t="s">
        <v>5</v>
      </c>
      <c r="C250" s="4" t="str">
        <f>"李颖"</f>
        <v>李颖</v>
      </c>
      <c r="D250" s="5" t="str">
        <f>"20000902"</f>
        <v>20000902</v>
      </c>
    </row>
    <row r="251" spans="1:4">
      <c r="A251" s="5" t="str">
        <f t="shared" si="9"/>
        <v>1014</v>
      </c>
      <c r="B251" s="4" t="s">
        <v>5</v>
      </c>
      <c r="C251" s="4" t="str">
        <f>"吴雪红"</f>
        <v>吴雪红</v>
      </c>
      <c r="D251" s="5" t="str">
        <f>"19990203"</f>
        <v>19990203</v>
      </c>
    </row>
    <row r="252" spans="1:4">
      <c r="A252" s="5" t="str">
        <f t="shared" si="9"/>
        <v>1014</v>
      </c>
      <c r="B252" s="4" t="s">
        <v>5</v>
      </c>
      <c r="C252" s="4" t="str">
        <f>"李秀香"</f>
        <v>李秀香</v>
      </c>
      <c r="D252" s="5" t="str">
        <f>"19970805"</f>
        <v>19970805</v>
      </c>
    </row>
    <row r="253" spans="1:4">
      <c r="A253" s="5" t="str">
        <f t="shared" si="9"/>
        <v>1014</v>
      </c>
      <c r="B253" s="4" t="s">
        <v>5</v>
      </c>
      <c r="C253" s="4" t="str">
        <f>"张春花"</f>
        <v>张春花</v>
      </c>
      <c r="D253" s="5" t="str">
        <f>"1999-02-10"</f>
        <v>1999-02-10</v>
      </c>
    </row>
    <row r="254" spans="1:4">
      <c r="A254" s="5" t="str">
        <f t="shared" si="9"/>
        <v>1014</v>
      </c>
      <c r="B254" s="4" t="s">
        <v>5</v>
      </c>
      <c r="C254" s="4" t="str">
        <f>"王乙芳"</f>
        <v>王乙芳</v>
      </c>
      <c r="D254" s="5" t="str">
        <f>"19970518"</f>
        <v>19970518</v>
      </c>
    </row>
    <row r="255" spans="1:4">
      <c r="A255" s="5" t="str">
        <f t="shared" si="9"/>
        <v>1014</v>
      </c>
      <c r="B255" s="4" t="s">
        <v>5</v>
      </c>
      <c r="C255" s="4" t="str">
        <f>"徐婷婷"</f>
        <v>徐婷婷</v>
      </c>
      <c r="D255" s="5" t="str">
        <f>"19991030"</f>
        <v>19991030</v>
      </c>
    </row>
    <row r="256" spans="1:4">
      <c r="A256" s="5" t="str">
        <f t="shared" si="9"/>
        <v>1014</v>
      </c>
      <c r="B256" s="4" t="s">
        <v>5</v>
      </c>
      <c r="C256" s="4" t="str">
        <f>"王飞雁"</f>
        <v>王飞雁</v>
      </c>
      <c r="D256" s="5" t="str">
        <f>"19921111"</f>
        <v>19921111</v>
      </c>
    </row>
    <row r="257" spans="1:4">
      <c r="A257" s="5" t="str">
        <f t="shared" si="9"/>
        <v>1014</v>
      </c>
      <c r="B257" s="4" t="s">
        <v>5</v>
      </c>
      <c r="C257" s="4" t="str">
        <f>"刘玉霞"</f>
        <v>刘玉霞</v>
      </c>
      <c r="D257" s="5" t="str">
        <f>"19990819"</f>
        <v>19990819</v>
      </c>
    </row>
    <row r="258" spans="1:4">
      <c r="A258" s="5" t="str">
        <f t="shared" si="9"/>
        <v>1014</v>
      </c>
      <c r="B258" s="4" t="s">
        <v>5</v>
      </c>
      <c r="C258" s="4" t="str">
        <f>"许金兰"</f>
        <v>许金兰</v>
      </c>
      <c r="D258" s="5" t="str">
        <f>"19990210"</f>
        <v>19990210</v>
      </c>
    </row>
    <row r="259" spans="1:4">
      <c r="A259" s="5" t="str">
        <f t="shared" si="9"/>
        <v>1014</v>
      </c>
      <c r="B259" s="4" t="s">
        <v>5</v>
      </c>
      <c r="C259" s="4" t="str">
        <f>"张瑞"</f>
        <v>张瑞</v>
      </c>
      <c r="D259" s="5" t="str">
        <f>"20000808"</f>
        <v>20000808</v>
      </c>
    </row>
    <row r="260" spans="1:4">
      <c r="A260" s="5" t="str">
        <f t="shared" si="9"/>
        <v>1014</v>
      </c>
      <c r="B260" s="4" t="s">
        <v>5</v>
      </c>
      <c r="C260" s="4" t="str">
        <f>"王嘉年"</f>
        <v>王嘉年</v>
      </c>
      <c r="D260" s="5" t="str">
        <f>"19980618"</f>
        <v>19980618</v>
      </c>
    </row>
    <row r="261" spans="1:4">
      <c r="A261" s="5" t="str">
        <f t="shared" si="9"/>
        <v>1014</v>
      </c>
      <c r="B261" s="4" t="s">
        <v>5</v>
      </c>
      <c r="C261" s="4" t="str">
        <f>"李鑫"</f>
        <v>李鑫</v>
      </c>
      <c r="D261" s="5" t="str">
        <f>"19991213"</f>
        <v>19991213</v>
      </c>
    </row>
    <row r="262" spans="1:4">
      <c r="A262" s="5" t="str">
        <f t="shared" si="9"/>
        <v>1014</v>
      </c>
      <c r="B262" s="4" t="s">
        <v>5</v>
      </c>
      <c r="C262" s="4" t="str">
        <f>"袁品苗"</f>
        <v>袁品苗</v>
      </c>
      <c r="D262" s="5" t="str">
        <f>"20000918"</f>
        <v>20000918</v>
      </c>
    </row>
    <row r="263" spans="1:4">
      <c r="A263" s="5" t="str">
        <f t="shared" si="9"/>
        <v>1014</v>
      </c>
      <c r="B263" s="4" t="s">
        <v>5</v>
      </c>
      <c r="C263" s="4" t="str">
        <f>"符燕"</f>
        <v>符燕</v>
      </c>
      <c r="D263" s="5" t="str">
        <f>"19980730"</f>
        <v>19980730</v>
      </c>
    </row>
    <row r="264" spans="1:4">
      <c r="A264" s="5" t="str">
        <f t="shared" si="9"/>
        <v>1014</v>
      </c>
      <c r="B264" s="4" t="s">
        <v>5</v>
      </c>
      <c r="C264" s="4" t="str">
        <f>"许家川"</f>
        <v>许家川</v>
      </c>
      <c r="D264" s="5" t="str">
        <f>"19990810"</f>
        <v>19990810</v>
      </c>
    </row>
    <row r="265" spans="1:4">
      <c r="A265" s="5" t="str">
        <f t="shared" si="9"/>
        <v>1014</v>
      </c>
      <c r="B265" s="4" t="s">
        <v>5</v>
      </c>
      <c r="C265" s="4" t="str">
        <f>"洪琼芳"</f>
        <v>洪琼芳</v>
      </c>
      <c r="D265" s="5" t="str">
        <f>"20000207"</f>
        <v>20000207</v>
      </c>
    </row>
    <row r="266" spans="1:4">
      <c r="A266" s="5" t="str">
        <f t="shared" si="9"/>
        <v>1014</v>
      </c>
      <c r="B266" s="4" t="s">
        <v>5</v>
      </c>
      <c r="C266" s="4" t="str">
        <f>"钟炳滢"</f>
        <v>钟炳滢</v>
      </c>
      <c r="D266" s="5" t="str">
        <f>"19991028"</f>
        <v>19991028</v>
      </c>
    </row>
    <row r="267" spans="1:4">
      <c r="A267" s="5" t="str">
        <f t="shared" si="9"/>
        <v>1014</v>
      </c>
      <c r="B267" s="4" t="s">
        <v>5</v>
      </c>
      <c r="C267" s="4" t="str">
        <f>"关万楚"</f>
        <v>关万楚</v>
      </c>
      <c r="D267" s="5" t="str">
        <f>"19991007"</f>
        <v>19991007</v>
      </c>
    </row>
    <row r="268" spans="1:4">
      <c r="A268" s="5" t="str">
        <f t="shared" si="9"/>
        <v>1014</v>
      </c>
      <c r="B268" s="4" t="s">
        <v>5</v>
      </c>
      <c r="C268" s="4" t="str">
        <f>"周海龙"</f>
        <v>周海龙</v>
      </c>
      <c r="D268" s="5" t="str">
        <f>"20001117"</f>
        <v>20001117</v>
      </c>
    </row>
    <row r="269" spans="1:4">
      <c r="A269" s="5" t="str">
        <f t="shared" si="9"/>
        <v>1014</v>
      </c>
      <c r="B269" s="4" t="s">
        <v>5</v>
      </c>
      <c r="C269" s="4" t="str">
        <f>"卢丽瑾"</f>
        <v>卢丽瑾</v>
      </c>
      <c r="D269" s="5" t="str">
        <f>"20010427"</f>
        <v>20010427</v>
      </c>
    </row>
    <row r="270" spans="1:4">
      <c r="A270" s="5" t="str">
        <f t="shared" si="9"/>
        <v>1014</v>
      </c>
      <c r="B270" s="4" t="s">
        <v>5</v>
      </c>
      <c r="C270" s="4" t="str">
        <f>"曾春妍"</f>
        <v>曾春妍</v>
      </c>
      <c r="D270" s="5" t="str">
        <f>"19981014"</f>
        <v>19981014</v>
      </c>
    </row>
    <row r="271" spans="1:4">
      <c r="A271" s="5" t="str">
        <f t="shared" si="9"/>
        <v>1014</v>
      </c>
      <c r="B271" s="4" t="s">
        <v>5</v>
      </c>
      <c r="C271" s="4" t="str">
        <f>"王小娜"</f>
        <v>王小娜</v>
      </c>
      <c r="D271" s="5" t="str">
        <f>"20001023"</f>
        <v>20001023</v>
      </c>
    </row>
    <row r="272" spans="1:4">
      <c r="A272" s="5" t="str">
        <f t="shared" si="9"/>
        <v>1014</v>
      </c>
      <c r="B272" s="4" t="s">
        <v>5</v>
      </c>
      <c r="C272" s="4" t="str">
        <f>"冯文波"</f>
        <v>冯文波</v>
      </c>
      <c r="D272" s="5" t="str">
        <f>"19970401"</f>
        <v>19970401</v>
      </c>
    </row>
    <row r="273" spans="1:4">
      <c r="A273" s="5" t="str">
        <f t="shared" si="9"/>
        <v>1014</v>
      </c>
      <c r="B273" s="4" t="s">
        <v>5</v>
      </c>
      <c r="C273" s="4" t="str">
        <f>"邢增培"</f>
        <v>邢增培</v>
      </c>
      <c r="D273" s="5" t="str">
        <f>"20000219"</f>
        <v>20000219</v>
      </c>
    </row>
    <row r="274" spans="1:4">
      <c r="A274" s="5" t="str">
        <f t="shared" si="9"/>
        <v>1014</v>
      </c>
      <c r="B274" s="4" t="s">
        <v>5</v>
      </c>
      <c r="C274" s="4" t="str">
        <f>"关丽雅"</f>
        <v>关丽雅</v>
      </c>
      <c r="D274" s="5" t="str">
        <f>"20000410"</f>
        <v>20000410</v>
      </c>
    </row>
    <row r="275" spans="1:4">
      <c r="A275" s="5" t="str">
        <f t="shared" si="9"/>
        <v>1014</v>
      </c>
      <c r="B275" s="4" t="s">
        <v>5</v>
      </c>
      <c r="C275" s="4" t="str">
        <f>"陈泰煖"</f>
        <v>陈泰煖</v>
      </c>
      <c r="D275" s="5" t="str">
        <f>"20010904"</f>
        <v>20010904</v>
      </c>
    </row>
    <row r="276" spans="1:4">
      <c r="A276" s="5" t="str">
        <f t="shared" si="9"/>
        <v>1014</v>
      </c>
      <c r="B276" s="4" t="s">
        <v>5</v>
      </c>
      <c r="C276" s="4" t="str">
        <f>"沈虹雪"</f>
        <v>沈虹雪</v>
      </c>
      <c r="D276" s="5" t="str">
        <f>"19990810"</f>
        <v>19990810</v>
      </c>
    </row>
    <row r="277" spans="1:4">
      <c r="A277" s="5" t="str">
        <f t="shared" si="9"/>
        <v>1014</v>
      </c>
      <c r="B277" s="4" t="s">
        <v>5</v>
      </c>
      <c r="C277" s="4" t="str">
        <f>"朱秀对"</f>
        <v>朱秀对</v>
      </c>
      <c r="D277" s="5" t="str">
        <f>"19981117"</f>
        <v>19981117</v>
      </c>
    </row>
    <row r="278" spans="1:4">
      <c r="A278" s="5" t="str">
        <f t="shared" ref="A278:A303" si="10">"1014"</f>
        <v>1014</v>
      </c>
      <c r="B278" s="4" t="s">
        <v>5</v>
      </c>
      <c r="C278" s="4" t="str">
        <f>"王李沉"</f>
        <v>王李沉</v>
      </c>
      <c r="D278" s="5" t="str">
        <f>"20000223"</f>
        <v>20000223</v>
      </c>
    </row>
    <row r="279" spans="1:4">
      <c r="A279" s="5" t="str">
        <f t="shared" si="10"/>
        <v>1014</v>
      </c>
      <c r="B279" s="4" t="s">
        <v>5</v>
      </c>
      <c r="C279" s="4" t="str">
        <f>"孙乐南"</f>
        <v>孙乐南</v>
      </c>
      <c r="D279" s="5" t="str">
        <f>"19990209"</f>
        <v>19990209</v>
      </c>
    </row>
    <row r="280" spans="1:4">
      <c r="A280" s="5" t="str">
        <f t="shared" si="10"/>
        <v>1014</v>
      </c>
      <c r="B280" s="4" t="s">
        <v>5</v>
      </c>
      <c r="C280" s="4" t="str">
        <f>"张如"</f>
        <v>张如</v>
      </c>
      <c r="D280" s="5" t="str">
        <f>"19990626"</f>
        <v>19990626</v>
      </c>
    </row>
    <row r="281" spans="1:4">
      <c r="A281" s="5" t="str">
        <f t="shared" si="10"/>
        <v>1014</v>
      </c>
      <c r="B281" s="4" t="s">
        <v>5</v>
      </c>
      <c r="C281" s="4" t="str">
        <f>"李春月"</f>
        <v>李春月</v>
      </c>
      <c r="D281" s="5" t="str">
        <f>"19980505"</f>
        <v>19980505</v>
      </c>
    </row>
    <row r="282" spans="1:4">
      <c r="A282" s="5" t="str">
        <f t="shared" si="10"/>
        <v>1014</v>
      </c>
      <c r="B282" s="4" t="s">
        <v>5</v>
      </c>
      <c r="C282" s="4" t="str">
        <f>"黎秀菊"</f>
        <v>黎秀菊</v>
      </c>
      <c r="D282" s="5" t="str">
        <f>"19981212"</f>
        <v>19981212</v>
      </c>
    </row>
    <row r="283" spans="1:4">
      <c r="A283" s="5" t="str">
        <f t="shared" si="10"/>
        <v>1014</v>
      </c>
      <c r="B283" s="4" t="s">
        <v>5</v>
      </c>
      <c r="C283" s="4" t="str">
        <f>"符康奎"</f>
        <v>符康奎</v>
      </c>
      <c r="D283" s="5" t="str">
        <f>"19990219"</f>
        <v>19990219</v>
      </c>
    </row>
    <row r="284" spans="1:4">
      <c r="A284" s="5" t="str">
        <f t="shared" si="10"/>
        <v>1014</v>
      </c>
      <c r="B284" s="4" t="s">
        <v>5</v>
      </c>
      <c r="C284" s="4" t="str">
        <f>"王亭"</f>
        <v>王亭</v>
      </c>
      <c r="D284" s="5" t="str">
        <f>"19981112"</f>
        <v>19981112</v>
      </c>
    </row>
    <row r="285" spans="1:4">
      <c r="A285" s="5" t="str">
        <f t="shared" si="10"/>
        <v>1014</v>
      </c>
      <c r="B285" s="4" t="s">
        <v>5</v>
      </c>
      <c r="C285" s="4" t="str">
        <f>"薛欣玲"</f>
        <v>薛欣玲</v>
      </c>
      <c r="D285" s="5" t="str">
        <f>"19970329"</f>
        <v>19970329</v>
      </c>
    </row>
    <row r="286" spans="1:4">
      <c r="A286" s="5" t="str">
        <f t="shared" si="10"/>
        <v>1014</v>
      </c>
      <c r="B286" s="4" t="s">
        <v>5</v>
      </c>
      <c r="C286" s="4" t="str">
        <f>"李水蓉"</f>
        <v>李水蓉</v>
      </c>
      <c r="D286" s="5" t="str">
        <f>"20000514"</f>
        <v>20000514</v>
      </c>
    </row>
    <row r="287" spans="1:4">
      <c r="A287" s="5" t="str">
        <f t="shared" si="10"/>
        <v>1014</v>
      </c>
      <c r="B287" s="4" t="s">
        <v>5</v>
      </c>
      <c r="C287" s="4" t="str">
        <f>"陈彩蝶"</f>
        <v>陈彩蝶</v>
      </c>
      <c r="D287" s="5" t="str">
        <f>"20010609"</f>
        <v>20010609</v>
      </c>
    </row>
    <row r="288" spans="1:4">
      <c r="A288" s="5" t="str">
        <f t="shared" si="10"/>
        <v>1014</v>
      </c>
      <c r="B288" s="4" t="s">
        <v>5</v>
      </c>
      <c r="C288" s="4" t="str">
        <f>"高梦芸"</f>
        <v>高梦芸</v>
      </c>
      <c r="D288" s="5" t="str">
        <f>"19970116"</f>
        <v>19970116</v>
      </c>
    </row>
    <row r="289" spans="1:4">
      <c r="A289" s="5" t="str">
        <f t="shared" si="10"/>
        <v>1014</v>
      </c>
      <c r="B289" s="4" t="s">
        <v>5</v>
      </c>
      <c r="C289" s="4" t="str">
        <f>"周航"</f>
        <v>周航</v>
      </c>
      <c r="D289" s="5" t="str">
        <f>"20010407"</f>
        <v>20010407</v>
      </c>
    </row>
    <row r="290" spans="1:4">
      <c r="A290" s="5" t="str">
        <f t="shared" si="10"/>
        <v>1014</v>
      </c>
      <c r="B290" s="4" t="s">
        <v>5</v>
      </c>
      <c r="C290" s="4" t="str">
        <f>"焦绍梅"</f>
        <v>焦绍梅</v>
      </c>
      <c r="D290" s="5" t="str">
        <f>"19990305"</f>
        <v>19990305</v>
      </c>
    </row>
    <row r="291" spans="1:4">
      <c r="A291" s="5" t="str">
        <f t="shared" si="10"/>
        <v>1014</v>
      </c>
      <c r="B291" s="4" t="s">
        <v>5</v>
      </c>
      <c r="C291" s="4" t="str">
        <f>"邢增蚯"</f>
        <v>邢增蚯</v>
      </c>
      <c r="D291" s="5" t="str">
        <f>"20010601"</f>
        <v>20010601</v>
      </c>
    </row>
    <row r="292" spans="1:4">
      <c r="A292" s="5" t="str">
        <f t="shared" si="10"/>
        <v>1014</v>
      </c>
      <c r="B292" s="4" t="s">
        <v>5</v>
      </c>
      <c r="C292" s="4" t="str">
        <f>"符影芳"</f>
        <v>符影芳</v>
      </c>
      <c r="D292" s="5" t="str">
        <f>"19991212"</f>
        <v>19991212</v>
      </c>
    </row>
    <row r="293" spans="1:4">
      <c r="A293" s="5" t="str">
        <f t="shared" si="10"/>
        <v>1014</v>
      </c>
      <c r="B293" s="4" t="s">
        <v>5</v>
      </c>
      <c r="C293" s="4" t="str">
        <f>"林芳伊"</f>
        <v>林芳伊</v>
      </c>
      <c r="D293" s="5" t="str">
        <f>"20000425"</f>
        <v>20000425</v>
      </c>
    </row>
    <row r="294" spans="1:4">
      <c r="A294" s="5" t="str">
        <f t="shared" si="10"/>
        <v>1014</v>
      </c>
      <c r="B294" s="4" t="s">
        <v>5</v>
      </c>
      <c r="C294" s="4" t="str">
        <f>"陈玉珠"</f>
        <v>陈玉珠</v>
      </c>
      <c r="D294" s="5" t="str">
        <f>"19961015"</f>
        <v>19961015</v>
      </c>
    </row>
    <row r="295" spans="1:4">
      <c r="A295" s="5" t="str">
        <f t="shared" si="10"/>
        <v>1014</v>
      </c>
      <c r="B295" s="4" t="s">
        <v>5</v>
      </c>
      <c r="C295" s="4" t="str">
        <f>"万淋淋"</f>
        <v>万淋淋</v>
      </c>
      <c r="D295" s="5" t="str">
        <f>"19990704"</f>
        <v>19990704</v>
      </c>
    </row>
    <row r="296" spans="1:4">
      <c r="A296" s="5" t="str">
        <f t="shared" si="10"/>
        <v>1014</v>
      </c>
      <c r="B296" s="4" t="s">
        <v>5</v>
      </c>
      <c r="C296" s="4" t="str">
        <f>"金秋丽"</f>
        <v>金秋丽</v>
      </c>
      <c r="D296" s="5" t="str">
        <f>"20000909"</f>
        <v>20000909</v>
      </c>
    </row>
    <row r="297" spans="1:4">
      <c r="A297" s="5" t="str">
        <f t="shared" si="10"/>
        <v>1014</v>
      </c>
      <c r="B297" s="4" t="s">
        <v>5</v>
      </c>
      <c r="C297" s="4" t="str">
        <f>"王瑞宏"</f>
        <v>王瑞宏</v>
      </c>
      <c r="D297" s="5" t="str">
        <f>"20000704"</f>
        <v>20000704</v>
      </c>
    </row>
    <row r="298" spans="1:4">
      <c r="A298" s="5" t="str">
        <f t="shared" si="10"/>
        <v>1014</v>
      </c>
      <c r="B298" s="4" t="s">
        <v>5</v>
      </c>
      <c r="C298" s="4" t="str">
        <f>"李孟腾"</f>
        <v>李孟腾</v>
      </c>
      <c r="D298" s="5" t="str">
        <f>"20001011"</f>
        <v>20001011</v>
      </c>
    </row>
    <row r="299" spans="1:4">
      <c r="A299" s="5" t="str">
        <f t="shared" si="10"/>
        <v>1014</v>
      </c>
      <c r="B299" s="4" t="s">
        <v>5</v>
      </c>
      <c r="C299" s="4" t="str">
        <f>"王容"</f>
        <v>王容</v>
      </c>
      <c r="D299" s="5" t="str">
        <f>"19991118"</f>
        <v>19991118</v>
      </c>
    </row>
    <row r="300" spans="1:4">
      <c r="A300" s="5" t="str">
        <f t="shared" si="10"/>
        <v>1014</v>
      </c>
      <c r="B300" s="4" t="s">
        <v>5</v>
      </c>
      <c r="C300" s="4" t="str">
        <f>"苏庆茂"</f>
        <v>苏庆茂</v>
      </c>
      <c r="D300" s="5" t="str">
        <f>"19971023"</f>
        <v>19971023</v>
      </c>
    </row>
    <row r="301" spans="1:4">
      <c r="A301" s="5" t="str">
        <f t="shared" si="10"/>
        <v>1014</v>
      </c>
      <c r="B301" s="4" t="s">
        <v>5</v>
      </c>
      <c r="C301" s="4" t="str">
        <f>"吴春燕"</f>
        <v>吴春燕</v>
      </c>
      <c r="D301" s="5" t="str">
        <f>"19990504"</f>
        <v>19990504</v>
      </c>
    </row>
    <row r="302" spans="1:4">
      <c r="A302" s="5" t="str">
        <f t="shared" si="10"/>
        <v>1014</v>
      </c>
      <c r="B302" s="4" t="s">
        <v>5</v>
      </c>
      <c r="C302" s="4" t="str">
        <f>"欧阳星铸"</f>
        <v>欧阳星铸</v>
      </c>
      <c r="D302" s="5" t="str">
        <f>"20000618"</f>
        <v>20000618</v>
      </c>
    </row>
    <row r="303" spans="1:4">
      <c r="A303" s="5" t="str">
        <f t="shared" si="10"/>
        <v>1014</v>
      </c>
      <c r="B303" s="4" t="s">
        <v>5</v>
      </c>
      <c r="C303" s="4" t="str">
        <f>"申婧玥"</f>
        <v>申婧玥</v>
      </c>
      <c r="D303" s="5" t="str">
        <f>"19940628"</f>
        <v>19940628</v>
      </c>
    </row>
    <row r="304" spans="1:4">
      <c r="A304" s="5" t="str">
        <f t="shared" ref="A304:A367" si="11">"1014"</f>
        <v>1014</v>
      </c>
      <c r="B304" s="4" t="s">
        <v>5</v>
      </c>
      <c r="C304" s="4" t="str">
        <f>"符策杰"</f>
        <v>符策杰</v>
      </c>
      <c r="D304" s="5" t="str">
        <f>"19971129"</f>
        <v>19971129</v>
      </c>
    </row>
    <row r="305" spans="1:4">
      <c r="A305" s="5" t="str">
        <f t="shared" si="11"/>
        <v>1014</v>
      </c>
      <c r="B305" s="4" t="s">
        <v>5</v>
      </c>
      <c r="C305" s="4" t="str">
        <f>"吴婆恩"</f>
        <v>吴婆恩</v>
      </c>
      <c r="D305" s="5" t="str">
        <f>"19961208"</f>
        <v>19961208</v>
      </c>
    </row>
    <row r="306" spans="1:4">
      <c r="A306" s="5" t="str">
        <f t="shared" si="11"/>
        <v>1014</v>
      </c>
      <c r="B306" s="4" t="s">
        <v>5</v>
      </c>
      <c r="C306" s="4" t="str">
        <f>"刘兴雅"</f>
        <v>刘兴雅</v>
      </c>
      <c r="D306" s="5" t="str">
        <f>"19970617"</f>
        <v>19970617</v>
      </c>
    </row>
    <row r="307" spans="1:4">
      <c r="A307" s="5" t="str">
        <f t="shared" si="11"/>
        <v>1014</v>
      </c>
      <c r="B307" s="4" t="s">
        <v>5</v>
      </c>
      <c r="C307" s="4" t="str">
        <f>"陈娜"</f>
        <v>陈娜</v>
      </c>
      <c r="D307" s="5" t="str">
        <f>"20000525"</f>
        <v>20000525</v>
      </c>
    </row>
    <row r="308" spans="1:4">
      <c r="A308" s="5" t="str">
        <f t="shared" si="11"/>
        <v>1014</v>
      </c>
      <c r="B308" s="4" t="s">
        <v>5</v>
      </c>
      <c r="C308" s="4" t="str">
        <f>"羊金秀"</f>
        <v>羊金秀</v>
      </c>
      <c r="D308" s="5" t="str">
        <f>"20001120"</f>
        <v>20001120</v>
      </c>
    </row>
    <row r="309" spans="1:4">
      <c r="A309" s="5" t="str">
        <f t="shared" si="11"/>
        <v>1014</v>
      </c>
      <c r="B309" s="4" t="s">
        <v>5</v>
      </c>
      <c r="C309" s="4" t="str">
        <f>"刘骏"</f>
        <v>刘骏</v>
      </c>
      <c r="D309" s="5" t="str">
        <f>"20000726"</f>
        <v>20000726</v>
      </c>
    </row>
    <row r="310" spans="1:4">
      <c r="A310" s="5" t="str">
        <f t="shared" si="11"/>
        <v>1014</v>
      </c>
      <c r="B310" s="4" t="s">
        <v>5</v>
      </c>
      <c r="C310" s="4" t="str">
        <f>"杨倩"</f>
        <v>杨倩</v>
      </c>
      <c r="D310" s="5" t="str">
        <f>"20001107"</f>
        <v>20001107</v>
      </c>
    </row>
    <row r="311" spans="1:4">
      <c r="A311" s="5" t="str">
        <f t="shared" si="11"/>
        <v>1014</v>
      </c>
      <c r="B311" s="4" t="s">
        <v>5</v>
      </c>
      <c r="C311" s="4" t="str">
        <f>"羊鸾喜"</f>
        <v>羊鸾喜</v>
      </c>
      <c r="D311" s="5" t="str">
        <f>"19961116"</f>
        <v>19961116</v>
      </c>
    </row>
    <row r="312" spans="1:4">
      <c r="A312" s="5" t="str">
        <f t="shared" si="11"/>
        <v>1014</v>
      </c>
      <c r="B312" s="4" t="s">
        <v>5</v>
      </c>
      <c r="C312" s="4" t="str">
        <f>"胡茂暖"</f>
        <v>胡茂暖</v>
      </c>
      <c r="D312" s="5" t="str">
        <f>"19970211"</f>
        <v>19970211</v>
      </c>
    </row>
    <row r="313" spans="1:4">
      <c r="A313" s="5" t="str">
        <f t="shared" si="11"/>
        <v>1014</v>
      </c>
      <c r="B313" s="4" t="s">
        <v>5</v>
      </c>
      <c r="C313" s="4" t="str">
        <f>"符小晶"</f>
        <v>符小晶</v>
      </c>
      <c r="D313" s="5" t="str">
        <f>"19961014"</f>
        <v>19961014</v>
      </c>
    </row>
    <row r="314" spans="1:4">
      <c r="A314" s="5" t="str">
        <f t="shared" si="11"/>
        <v>1014</v>
      </c>
      <c r="B314" s="4" t="s">
        <v>5</v>
      </c>
      <c r="C314" s="4" t="str">
        <f>"陶家薇"</f>
        <v>陶家薇</v>
      </c>
      <c r="D314" s="5" t="str">
        <f>"20000101"</f>
        <v>20000101</v>
      </c>
    </row>
    <row r="315" spans="1:4">
      <c r="A315" s="5" t="str">
        <f t="shared" si="11"/>
        <v>1014</v>
      </c>
      <c r="B315" s="4" t="s">
        <v>5</v>
      </c>
      <c r="C315" s="4" t="str">
        <f>"蒙雪颜"</f>
        <v>蒙雪颜</v>
      </c>
      <c r="D315" s="5" t="str">
        <f>"19980702"</f>
        <v>19980702</v>
      </c>
    </row>
    <row r="316" spans="1:4">
      <c r="A316" s="5" t="str">
        <f t="shared" si="11"/>
        <v>1014</v>
      </c>
      <c r="B316" s="4" t="s">
        <v>5</v>
      </c>
      <c r="C316" s="4" t="str">
        <f>"薛德桃"</f>
        <v>薛德桃</v>
      </c>
      <c r="D316" s="5" t="str">
        <f>"20000818"</f>
        <v>20000818</v>
      </c>
    </row>
    <row r="317" spans="1:4">
      <c r="A317" s="5" t="str">
        <f t="shared" si="11"/>
        <v>1014</v>
      </c>
      <c r="B317" s="4" t="s">
        <v>5</v>
      </c>
      <c r="C317" s="4" t="str">
        <f>"温盈"</f>
        <v>温盈</v>
      </c>
      <c r="D317" s="5" t="str">
        <f>"19991214"</f>
        <v>19991214</v>
      </c>
    </row>
    <row r="318" spans="1:4">
      <c r="A318" s="5" t="str">
        <f t="shared" si="11"/>
        <v>1014</v>
      </c>
      <c r="B318" s="4" t="s">
        <v>5</v>
      </c>
      <c r="C318" s="4" t="str">
        <f>"符小菲"</f>
        <v>符小菲</v>
      </c>
      <c r="D318" s="5" t="str">
        <f>"20020918"</f>
        <v>20020918</v>
      </c>
    </row>
    <row r="319" spans="1:4">
      <c r="A319" s="5" t="str">
        <f t="shared" si="11"/>
        <v>1014</v>
      </c>
      <c r="B319" s="4" t="s">
        <v>5</v>
      </c>
      <c r="C319" s="4" t="str">
        <f>"苏雪美"</f>
        <v>苏雪美</v>
      </c>
      <c r="D319" s="5" t="str">
        <f>"19991020"</f>
        <v>19991020</v>
      </c>
    </row>
    <row r="320" spans="1:4">
      <c r="A320" s="5" t="str">
        <f t="shared" si="11"/>
        <v>1014</v>
      </c>
      <c r="B320" s="4" t="s">
        <v>5</v>
      </c>
      <c r="C320" s="4" t="str">
        <f>"吴转男"</f>
        <v>吴转男</v>
      </c>
      <c r="D320" s="5" t="str">
        <f>"20000105"</f>
        <v>20000105</v>
      </c>
    </row>
    <row r="321" spans="1:4">
      <c r="A321" s="5" t="str">
        <f t="shared" si="11"/>
        <v>1014</v>
      </c>
      <c r="B321" s="4" t="s">
        <v>5</v>
      </c>
      <c r="C321" s="4" t="str">
        <f>"周小清"</f>
        <v>周小清</v>
      </c>
      <c r="D321" s="5" t="str">
        <f>"20000419"</f>
        <v>20000419</v>
      </c>
    </row>
    <row r="322" spans="1:4">
      <c r="A322" s="5" t="str">
        <f t="shared" si="11"/>
        <v>1014</v>
      </c>
      <c r="B322" s="4" t="s">
        <v>5</v>
      </c>
      <c r="C322" s="4" t="str">
        <f>"吴娟秀"</f>
        <v>吴娟秀</v>
      </c>
      <c r="D322" s="5" t="str">
        <f>"19991205"</f>
        <v>19991205</v>
      </c>
    </row>
    <row r="323" spans="1:4">
      <c r="A323" s="5" t="str">
        <f t="shared" si="11"/>
        <v>1014</v>
      </c>
      <c r="B323" s="4" t="s">
        <v>5</v>
      </c>
      <c r="C323" s="4" t="str">
        <f>"郑书雅"</f>
        <v>郑书雅</v>
      </c>
      <c r="D323" s="5" t="str">
        <f>"20000808"</f>
        <v>20000808</v>
      </c>
    </row>
    <row r="324" spans="1:4">
      <c r="A324" s="5" t="str">
        <f t="shared" si="11"/>
        <v>1014</v>
      </c>
      <c r="B324" s="4" t="s">
        <v>5</v>
      </c>
      <c r="C324" s="4" t="str">
        <f>"陈玉泉"</f>
        <v>陈玉泉</v>
      </c>
      <c r="D324" s="5" t="str">
        <f>"20001022"</f>
        <v>20001022</v>
      </c>
    </row>
    <row r="325" spans="1:4">
      <c r="A325" s="5" t="str">
        <f t="shared" si="11"/>
        <v>1014</v>
      </c>
      <c r="B325" s="4" t="s">
        <v>5</v>
      </c>
      <c r="C325" s="4" t="str">
        <f>"赖小凤"</f>
        <v>赖小凤</v>
      </c>
      <c r="D325" s="5" t="str">
        <f>"19990611"</f>
        <v>19990611</v>
      </c>
    </row>
    <row r="326" spans="1:4">
      <c r="A326" s="5" t="str">
        <f t="shared" si="11"/>
        <v>1014</v>
      </c>
      <c r="B326" s="4" t="s">
        <v>5</v>
      </c>
      <c r="C326" s="4" t="str">
        <f>"黄丽"</f>
        <v>黄丽</v>
      </c>
      <c r="D326" s="5" t="str">
        <f>"19990807"</f>
        <v>19990807</v>
      </c>
    </row>
    <row r="327" spans="1:4">
      <c r="A327" s="5" t="str">
        <f t="shared" si="11"/>
        <v>1014</v>
      </c>
      <c r="B327" s="4" t="s">
        <v>5</v>
      </c>
      <c r="C327" s="4" t="str">
        <f>"张洁茹"</f>
        <v>张洁茹</v>
      </c>
      <c r="D327" s="5" t="str">
        <f>"20000104"</f>
        <v>20000104</v>
      </c>
    </row>
    <row r="328" spans="1:4">
      <c r="A328" s="5" t="str">
        <f t="shared" si="11"/>
        <v>1014</v>
      </c>
      <c r="B328" s="4" t="s">
        <v>5</v>
      </c>
      <c r="C328" s="4" t="str">
        <f>"杨秀花"</f>
        <v>杨秀花</v>
      </c>
      <c r="D328" s="5" t="str">
        <f>"20001210"</f>
        <v>20001210</v>
      </c>
    </row>
    <row r="329" spans="1:4">
      <c r="A329" s="5" t="str">
        <f t="shared" si="11"/>
        <v>1014</v>
      </c>
      <c r="B329" s="4" t="s">
        <v>5</v>
      </c>
      <c r="C329" s="4" t="str">
        <f>"林之诗"</f>
        <v>林之诗</v>
      </c>
      <c r="D329" s="5" t="str">
        <f>"20000802"</f>
        <v>20000802</v>
      </c>
    </row>
    <row r="330" spans="1:4">
      <c r="A330" s="5" t="str">
        <f t="shared" si="11"/>
        <v>1014</v>
      </c>
      <c r="B330" s="4" t="s">
        <v>5</v>
      </c>
      <c r="C330" s="4" t="str">
        <f>"孙土婉"</f>
        <v>孙土婉</v>
      </c>
      <c r="D330" s="5" t="str">
        <f>"20000508"</f>
        <v>20000508</v>
      </c>
    </row>
    <row r="331" spans="1:4">
      <c r="A331" s="5" t="str">
        <f t="shared" si="11"/>
        <v>1014</v>
      </c>
      <c r="B331" s="4" t="s">
        <v>5</v>
      </c>
      <c r="C331" s="4" t="str">
        <f>"吴开丽"</f>
        <v>吴开丽</v>
      </c>
      <c r="D331" s="5" t="str">
        <f>"20000402"</f>
        <v>20000402</v>
      </c>
    </row>
    <row r="332" spans="1:4">
      <c r="A332" s="5" t="str">
        <f t="shared" si="11"/>
        <v>1014</v>
      </c>
      <c r="B332" s="4" t="s">
        <v>5</v>
      </c>
      <c r="C332" s="4" t="str">
        <f>"冯晓娟"</f>
        <v>冯晓娟</v>
      </c>
      <c r="D332" s="5" t="str">
        <f>"20000318"</f>
        <v>20000318</v>
      </c>
    </row>
    <row r="333" spans="1:4">
      <c r="A333" s="5" t="str">
        <f t="shared" si="11"/>
        <v>1014</v>
      </c>
      <c r="B333" s="4" t="s">
        <v>5</v>
      </c>
      <c r="C333" s="4" t="str">
        <f>"庄敏"</f>
        <v>庄敏</v>
      </c>
      <c r="D333" s="5" t="str">
        <f>"20020630"</f>
        <v>20020630</v>
      </c>
    </row>
    <row r="334" spans="1:4">
      <c r="A334" s="5" t="str">
        <f t="shared" si="11"/>
        <v>1014</v>
      </c>
      <c r="B334" s="4" t="s">
        <v>5</v>
      </c>
      <c r="C334" s="4" t="str">
        <f>"杨晨芸"</f>
        <v>杨晨芸</v>
      </c>
      <c r="D334" s="5" t="str">
        <f>"19990303"</f>
        <v>19990303</v>
      </c>
    </row>
    <row r="335" spans="1:4">
      <c r="A335" s="5" t="str">
        <f t="shared" si="11"/>
        <v>1014</v>
      </c>
      <c r="B335" s="4" t="s">
        <v>5</v>
      </c>
      <c r="C335" s="4" t="str">
        <f>"陈圆"</f>
        <v>陈圆</v>
      </c>
      <c r="D335" s="5" t="str">
        <f>"20020727"</f>
        <v>20020727</v>
      </c>
    </row>
    <row r="336" spans="1:4">
      <c r="A336" s="5" t="str">
        <f t="shared" si="11"/>
        <v>1014</v>
      </c>
      <c r="B336" s="4" t="s">
        <v>5</v>
      </c>
      <c r="C336" s="4" t="str">
        <f>"林晓敏"</f>
        <v>林晓敏</v>
      </c>
      <c r="D336" s="5" t="str">
        <f>"20010216"</f>
        <v>20010216</v>
      </c>
    </row>
    <row r="337" spans="1:4">
      <c r="A337" s="5" t="str">
        <f t="shared" si="11"/>
        <v>1014</v>
      </c>
      <c r="B337" s="4" t="s">
        <v>5</v>
      </c>
      <c r="C337" s="4" t="str">
        <f>"王豆"</f>
        <v>王豆</v>
      </c>
      <c r="D337" s="5" t="str">
        <f>"19990527"</f>
        <v>19990527</v>
      </c>
    </row>
    <row r="338" spans="1:4">
      <c r="A338" s="5" t="str">
        <f t="shared" si="11"/>
        <v>1014</v>
      </c>
      <c r="B338" s="4" t="s">
        <v>5</v>
      </c>
      <c r="C338" s="4" t="str">
        <f>"胡亚姨"</f>
        <v>胡亚姨</v>
      </c>
      <c r="D338" s="5" t="str">
        <f>"19960901"</f>
        <v>19960901</v>
      </c>
    </row>
    <row r="339" spans="1:4">
      <c r="A339" s="5" t="str">
        <f t="shared" si="11"/>
        <v>1014</v>
      </c>
      <c r="B339" s="4" t="s">
        <v>5</v>
      </c>
      <c r="C339" s="4" t="str">
        <f>"陈少晓"</f>
        <v>陈少晓</v>
      </c>
      <c r="D339" s="5" t="str">
        <f>"19991020"</f>
        <v>19991020</v>
      </c>
    </row>
    <row r="340" spans="1:4">
      <c r="A340" s="5" t="str">
        <f t="shared" si="11"/>
        <v>1014</v>
      </c>
      <c r="B340" s="4" t="s">
        <v>5</v>
      </c>
      <c r="C340" s="4" t="str">
        <f>"李精带"</f>
        <v>李精带</v>
      </c>
      <c r="D340" s="5" t="str">
        <f>"1996-10-23"</f>
        <v>1996-10-23</v>
      </c>
    </row>
    <row r="341" spans="1:4">
      <c r="A341" s="5" t="str">
        <f t="shared" si="11"/>
        <v>1014</v>
      </c>
      <c r="B341" s="4" t="s">
        <v>5</v>
      </c>
      <c r="C341" s="4" t="str">
        <f>"符梅女"</f>
        <v>符梅女</v>
      </c>
      <c r="D341" s="5" t="str">
        <f>"19990108"</f>
        <v>19990108</v>
      </c>
    </row>
    <row r="342" spans="1:4">
      <c r="A342" s="5" t="str">
        <f t="shared" si="11"/>
        <v>1014</v>
      </c>
      <c r="B342" s="4" t="s">
        <v>5</v>
      </c>
      <c r="C342" s="4" t="str">
        <f>"陈晓芸"</f>
        <v>陈晓芸</v>
      </c>
      <c r="D342" s="5" t="str">
        <f>"20000517"</f>
        <v>20000517</v>
      </c>
    </row>
    <row r="343" spans="1:4">
      <c r="A343" s="5" t="str">
        <f t="shared" si="11"/>
        <v>1014</v>
      </c>
      <c r="B343" s="4" t="s">
        <v>5</v>
      </c>
      <c r="C343" s="4" t="str">
        <f>"杨章浩"</f>
        <v>杨章浩</v>
      </c>
      <c r="D343" s="5" t="str">
        <f>"20020215"</f>
        <v>20020215</v>
      </c>
    </row>
    <row r="344" spans="1:4">
      <c r="A344" s="5" t="str">
        <f t="shared" si="11"/>
        <v>1014</v>
      </c>
      <c r="B344" s="4" t="s">
        <v>5</v>
      </c>
      <c r="C344" s="4" t="str">
        <f>"高乾"</f>
        <v>高乾</v>
      </c>
      <c r="D344" s="5" t="str">
        <f>"20001105"</f>
        <v>20001105</v>
      </c>
    </row>
    <row r="345" spans="1:4">
      <c r="A345" s="5" t="str">
        <f t="shared" si="11"/>
        <v>1014</v>
      </c>
      <c r="B345" s="4" t="s">
        <v>5</v>
      </c>
      <c r="C345" s="4" t="str">
        <f>"符男"</f>
        <v>符男</v>
      </c>
      <c r="D345" s="5" t="str">
        <f>"19970525"</f>
        <v>19970525</v>
      </c>
    </row>
    <row r="346" spans="1:4">
      <c r="A346" s="5" t="str">
        <f t="shared" si="11"/>
        <v>1014</v>
      </c>
      <c r="B346" s="4" t="s">
        <v>5</v>
      </c>
      <c r="C346" s="4" t="str">
        <f>"麦少慧"</f>
        <v>麦少慧</v>
      </c>
      <c r="D346" s="5" t="str">
        <f>"19980818"</f>
        <v>19980818</v>
      </c>
    </row>
    <row r="347" spans="1:4">
      <c r="A347" s="5" t="str">
        <f t="shared" si="11"/>
        <v>1014</v>
      </c>
      <c r="B347" s="4" t="s">
        <v>5</v>
      </c>
      <c r="C347" s="4" t="str">
        <f>"李凤兰"</f>
        <v>李凤兰</v>
      </c>
      <c r="D347" s="5" t="str">
        <f>"19960526"</f>
        <v>19960526</v>
      </c>
    </row>
    <row r="348" spans="1:4">
      <c r="A348" s="5" t="str">
        <f t="shared" si="11"/>
        <v>1014</v>
      </c>
      <c r="B348" s="4" t="s">
        <v>5</v>
      </c>
      <c r="C348" s="4" t="str">
        <f>"陈子恩"</f>
        <v>陈子恩</v>
      </c>
      <c r="D348" s="5" t="str">
        <f>"20010421"</f>
        <v>20010421</v>
      </c>
    </row>
    <row r="349" spans="1:4">
      <c r="A349" s="5" t="str">
        <f t="shared" si="11"/>
        <v>1014</v>
      </c>
      <c r="B349" s="4" t="s">
        <v>5</v>
      </c>
      <c r="C349" s="4" t="str">
        <f>"刘晓燕"</f>
        <v>刘晓燕</v>
      </c>
      <c r="D349" s="5" t="str">
        <f>"20000922"</f>
        <v>20000922</v>
      </c>
    </row>
    <row r="350" spans="1:4">
      <c r="A350" s="5" t="str">
        <f t="shared" si="11"/>
        <v>1014</v>
      </c>
      <c r="B350" s="4" t="s">
        <v>5</v>
      </c>
      <c r="C350" s="4" t="str">
        <f>"吴海洪"</f>
        <v>吴海洪</v>
      </c>
      <c r="D350" s="5" t="str">
        <f>"20001215"</f>
        <v>20001215</v>
      </c>
    </row>
    <row r="351" spans="1:4">
      <c r="A351" s="5" t="str">
        <f t="shared" si="11"/>
        <v>1014</v>
      </c>
      <c r="B351" s="4" t="s">
        <v>5</v>
      </c>
      <c r="C351" s="4" t="str">
        <f>"李慧满"</f>
        <v>李慧满</v>
      </c>
      <c r="D351" s="5" t="str">
        <f>"19970218"</f>
        <v>19970218</v>
      </c>
    </row>
    <row r="352" spans="1:4">
      <c r="A352" s="5" t="str">
        <f t="shared" si="11"/>
        <v>1014</v>
      </c>
      <c r="B352" s="4" t="s">
        <v>5</v>
      </c>
      <c r="C352" s="4" t="str">
        <f>"王莲月"</f>
        <v>王莲月</v>
      </c>
      <c r="D352" s="5" t="str">
        <f>"19980309"</f>
        <v>19980309</v>
      </c>
    </row>
    <row r="353" spans="1:4">
      <c r="A353" s="5" t="str">
        <f t="shared" si="11"/>
        <v>1014</v>
      </c>
      <c r="B353" s="4" t="s">
        <v>5</v>
      </c>
      <c r="C353" s="4" t="str">
        <f>"陈帼玻"</f>
        <v>陈帼玻</v>
      </c>
      <c r="D353" s="5" t="str">
        <f>"20001012"</f>
        <v>20001012</v>
      </c>
    </row>
    <row r="354" spans="1:4">
      <c r="A354" s="5" t="str">
        <f t="shared" si="11"/>
        <v>1014</v>
      </c>
      <c r="B354" s="4" t="s">
        <v>5</v>
      </c>
      <c r="C354" s="4" t="str">
        <f>"陈乾才"</f>
        <v>陈乾才</v>
      </c>
      <c r="D354" s="5" t="str">
        <f>"1999.10.23"</f>
        <v>1999.10.23</v>
      </c>
    </row>
    <row r="355" spans="1:4">
      <c r="A355" s="5" t="str">
        <f t="shared" si="11"/>
        <v>1014</v>
      </c>
      <c r="B355" s="4" t="s">
        <v>5</v>
      </c>
      <c r="C355" s="4" t="str">
        <f>"李俏欣"</f>
        <v>李俏欣</v>
      </c>
      <c r="D355" s="5" t="str">
        <f>"20001212"</f>
        <v>20001212</v>
      </c>
    </row>
    <row r="356" spans="1:4">
      <c r="A356" s="5" t="str">
        <f t="shared" si="11"/>
        <v>1014</v>
      </c>
      <c r="B356" s="4" t="s">
        <v>5</v>
      </c>
      <c r="C356" s="4" t="str">
        <f>"陈求娜"</f>
        <v>陈求娜</v>
      </c>
      <c r="D356" s="5" t="str">
        <f>"19991007"</f>
        <v>19991007</v>
      </c>
    </row>
    <row r="357" spans="1:4">
      <c r="A357" s="5" t="str">
        <f t="shared" si="11"/>
        <v>1014</v>
      </c>
      <c r="B357" s="4" t="s">
        <v>5</v>
      </c>
      <c r="C357" s="4" t="str">
        <f>"禤俊铭"</f>
        <v>禤俊铭</v>
      </c>
      <c r="D357" s="5" t="str">
        <f>"20000402"</f>
        <v>20000402</v>
      </c>
    </row>
    <row r="358" spans="1:4">
      <c r="A358" s="5" t="str">
        <f t="shared" si="11"/>
        <v>1014</v>
      </c>
      <c r="B358" s="4" t="s">
        <v>5</v>
      </c>
      <c r="C358" s="4" t="str">
        <f>"王茜"</f>
        <v>王茜</v>
      </c>
      <c r="D358" s="5" t="str">
        <f>"20000109"</f>
        <v>20000109</v>
      </c>
    </row>
    <row r="359" spans="1:4">
      <c r="A359" s="5" t="str">
        <f t="shared" si="11"/>
        <v>1014</v>
      </c>
      <c r="B359" s="4" t="s">
        <v>5</v>
      </c>
      <c r="C359" s="4" t="str">
        <f>"袁雯雯"</f>
        <v>袁雯雯</v>
      </c>
      <c r="D359" s="5" t="str">
        <f>"20000826"</f>
        <v>20000826</v>
      </c>
    </row>
    <row r="360" spans="1:4">
      <c r="A360" s="5" t="str">
        <f t="shared" si="11"/>
        <v>1014</v>
      </c>
      <c r="B360" s="4" t="s">
        <v>5</v>
      </c>
      <c r="C360" s="4" t="str">
        <f>"邢贞鸾"</f>
        <v>邢贞鸾</v>
      </c>
      <c r="D360" s="5" t="str">
        <f>"19970724"</f>
        <v>19970724</v>
      </c>
    </row>
    <row r="361" spans="1:4">
      <c r="A361" s="5" t="str">
        <f t="shared" si="11"/>
        <v>1014</v>
      </c>
      <c r="B361" s="4" t="s">
        <v>5</v>
      </c>
      <c r="C361" s="4" t="str">
        <f>"阳廷敬"</f>
        <v>阳廷敬</v>
      </c>
      <c r="D361" s="5" t="str">
        <f>"20010110"</f>
        <v>20010110</v>
      </c>
    </row>
    <row r="362" spans="1:4">
      <c r="A362" s="5" t="str">
        <f t="shared" si="11"/>
        <v>1014</v>
      </c>
      <c r="B362" s="4" t="s">
        <v>5</v>
      </c>
      <c r="C362" s="4" t="str">
        <f>"周月秋"</f>
        <v>周月秋</v>
      </c>
      <c r="D362" s="5" t="str">
        <f>"19990924"</f>
        <v>19990924</v>
      </c>
    </row>
    <row r="363" spans="1:4">
      <c r="A363" s="5" t="str">
        <f t="shared" si="11"/>
        <v>1014</v>
      </c>
      <c r="B363" s="4" t="s">
        <v>5</v>
      </c>
      <c r="C363" s="4" t="str">
        <f>"李开尾"</f>
        <v>李开尾</v>
      </c>
      <c r="D363" s="5" t="str">
        <f>"19991022"</f>
        <v>19991022</v>
      </c>
    </row>
    <row r="364" spans="1:4">
      <c r="A364" s="5" t="str">
        <f t="shared" si="11"/>
        <v>1014</v>
      </c>
      <c r="B364" s="4" t="s">
        <v>5</v>
      </c>
      <c r="C364" s="4" t="str">
        <f>"赵美璇"</f>
        <v>赵美璇</v>
      </c>
      <c r="D364" s="5" t="str">
        <f>"20000418"</f>
        <v>20000418</v>
      </c>
    </row>
    <row r="365" spans="1:4">
      <c r="A365" s="5" t="str">
        <f t="shared" si="11"/>
        <v>1014</v>
      </c>
      <c r="B365" s="4" t="s">
        <v>5</v>
      </c>
      <c r="C365" s="4" t="str">
        <f>"王霞"</f>
        <v>王霞</v>
      </c>
      <c r="D365" s="5" t="str">
        <f>"19990505"</f>
        <v>19990505</v>
      </c>
    </row>
    <row r="366" spans="1:4">
      <c r="A366" s="5" t="str">
        <f t="shared" si="11"/>
        <v>1014</v>
      </c>
      <c r="B366" s="4" t="s">
        <v>5</v>
      </c>
      <c r="C366" s="4" t="str">
        <f>"陈亚三"</f>
        <v>陈亚三</v>
      </c>
      <c r="D366" s="5" t="str">
        <f>"19970403"</f>
        <v>19970403</v>
      </c>
    </row>
    <row r="367" spans="1:4">
      <c r="A367" s="5" t="str">
        <f t="shared" si="11"/>
        <v>1014</v>
      </c>
      <c r="B367" s="4" t="s">
        <v>5</v>
      </c>
      <c r="C367" s="4" t="str">
        <f>"樊佳怀"</f>
        <v>樊佳怀</v>
      </c>
      <c r="D367" s="5" t="str">
        <f>"19990113"</f>
        <v>19990113</v>
      </c>
    </row>
    <row r="368" spans="1:4">
      <c r="A368" s="5" t="str">
        <f t="shared" ref="A368:A386" si="12">"1014"</f>
        <v>1014</v>
      </c>
      <c r="B368" s="4" t="s">
        <v>5</v>
      </c>
      <c r="C368" s="4" t="str">
        <f>"赵桂阳"</f>
        <v>赵桂阳</v>
      </c>
      <c r="D368" s="5" t="str">
        <f>"20010603"</f>
        <v>20010603</v>
      </c>
    </row>
    <row r="369" spans="1:4">
      <c r="A369" s="5" t="str">
        <f t="shared" si="12"/>
        <v>1014</v>
      </c>
      <c r="B369" s="4" t="s">
        <v>5</v>
      </c>
      <c r="C369" s="4" t="str">
        <f>"符美爱"</f>
        <v>符美爱</v>
      </c>
      <c r="D369" s="5" t="str">
        <f>"20020617"</f>
        <v>20020617</v>
      </c>
    </row>
    <row r="370" spans="1:4">
      <c r="A370" s="5" t="str">
        <f t="shared" si="12"/>
        <v>1014</v>
      </c>
      <c r="B370" s="4" t="s">
        <v>5</v>
      </c>
      <c r="C370" s="4" t="str">
        <f>"孙雅琳"</f>
        <v>孙雅琳</v>
      </c>
      <c r="D370" s="5" t="str">
        <f>"20010516"</f>
        <v>20010516</v>
      </c>
    </row>
    <row r="371" spans="1:4">
      <c r="A371" s="5" t="str">
        <f t="shared" si="12"/>
        <v>1014</v>
      </c>
      <c r="B371" s="4" t="s">
        <v>5</v>
      </c>
      <c r="C371" s="4" t="str">
        <f>"林苑"</f>
        <v>林苑</v>
      </c>
      <c r="D371" s="5" t="str">
        <f>"20010221"</f>
        <v>20010221</v>
      </c>
    </row>
    <row r="372" spans="1:4">
      <c r="A372" s="5" t="str">
        <f t="shared" si="12"/>
        <v>1014</v>
      </c>
      <c r="B372" s="4" t="s">
        <v>5</v>
      </c>
      <c r="C372" s="4" t="str">
        <f>"刘宇佟"</f>
        <v>刘宇佟</v>
      </c>
      <c r="D372" s="5" t="str">
        <f>"20010108"</f>
        <v>20010108</v>
      </c>
    </row>
    <row r="373" spans="1:4">
      <c r="A373" s="5" t="str">
        <f t="shared" si="12"/>
        <v>1014</v>
      </c>
      <c r="B373" s="4" t="s">
        <v>5</v>
      </c>
      <c r="C373" s="4" t="str">
        <f>"王统菥"</f>
        <v>王统菥</v>
      </c>
      <c r="D373" s="5" t="str">
        <f>"19991106"</f>
        <v>19991106</v>
      </c>
    </row>
    <row r="374" spans="1:4">
      <c r="A374" s="5" t="str">
        <f t="shared" si="12"/>
        <v>1014</v>
      </c>
      <c r="B374" s="4" t="s">
        <v>5</v>
      </c>
      <c r="C374" s="4" t="str">
        <f>"符斌"</f>
        <v>符斌</v>
      </c>
      <c r="D374" s="5" t="str">
        <f>"20000203"</f>
        <v>20000203</v>
      </c>
    </row>
    <row r="375" spans="1:4">
      <c r="A375" s="5" t="str">
        <f t="shared" si="12"/>
        <v>1014</v>
      </c>
      <c r="B375" s="4" t="s">
        <v>5</v>
      </c>
      <c r="C375" s="4" t="str">
        <f>"吕丹桂"</f>
        <v>吕丹桂</v>
      </c>
      <c r="D375" s="5" t="str">
        <f>"19980731"</f>
        <v>19980731</v>
      </c>
    </row>
    <row r="376" spans="1:4">
      <c r="A376" s="5" t="str">
        <f t="shared" si="12"/>
        <v>1014</v>
      </c>
      <c r="B376" s="4" t="s">
        <v>5</v>
      </c>
      <c r="C376" s="4" t="str">
        <f>"徐蕾"</f>
        <v>徐蕾</v>
      </c>
      <c r="D376" s="5" t="str">
        <f>"20011025"</f>
        <v>20011025</v>
      </c>
    </row>
    <row r="377" spans="1:4">
      <c r="A377" s="5" t="str">
        <f t="shared" si="12"/>
        <v>1014</v>
      </c>
      <c r="B377" s="4" t="s">
        <v>5</v>
      </c>
      <c r="C377" s="4" t="str">
        <f>"陈丽娜"</f>
        <v>陈丽娜</v>
      </c>
      <c r="D377" s="5" t="str">
        <f>"20010527"</f>
        <v>20010527</v>
      </c>
    </row>
    <row r="378" spans="1:4">
      <c r="A378" s="5" t="str">
        <f t="shared" si="12"/>
        <v>1014</v>
      </c>
      <c r="B378" s="4" t="s">
        <v>5</v>
      </c>
      <c r="C378" s="4" t="str">
        <f>"林友圣"</f>
        <v>林友圣</v>
      </c>
      <c r="D378" s="5" t="str">
        <f>"20000914"</f>
        <v>20000914</v>
      </c>
    </row>
    <row r="379" spans="1:4">
      <c r="A379" s="5" t="str">
        <f t="shared" si="12"/>
        <v>1014</v>
      </c>
      <c r="B379" s="4" t="s">
        <v>5</v>
      </c>
      <c r="C379" s="4" t="str">
        <f>"林小冰"</f>
        <v>林小冰</v>
      </c>
      <c r="D379" s="5" t="str">
        <f>"19960901"</f>
        <v>19960901</v>
      </c>
    </row>
    <row r="380" spans="1:4">
      <c r="A380" s="5" t="str">
        <f t="shared" si="12"/>
        <v>1014</v>
      </c>
      <c r="B380" s="4" t="s">
        <v>5</v>
      </c>
      <c r="C380" s="4" t="str">
        <f>"吴秀秀"</f>
        <v>吴秀秀</v>
      </c>
      <c r="D380" s="5" t="str">
        <f>"20020204"</f>
        <v>20020204</v>
      </c>
    </row>
    <row r="381" spans="1:4">
      <c r="A381" s="5" t="str">
        <f t="shared" si="12"/>
        <v>1014</v>
      </c>
      <c r="B381" s="4" t="s">
        <v>5</v>
      </c>
      <c r="C381" s="4" t="str">
        <f>"黄镜霏"</f>
        <v>黄镜霏</v>
      </c>
      <c r="D381" s="5" t="str">
        <f>"20000710"</f>
        <v>20000710</v>
      </c>
    </row>
    <row r="382" spans="1:4">
      <c r="A382" s="5" t="str">
        <f t="shared" si="12"/>
        <v>1014</v>
      </c>
      <c r="B382" s="4" t="s">
        <v>5</v>
      </c>
      <c r="C382" s="4" t="str">
        <f>"冼芳敏"</f>
        <v>冼芳敏</v>
      </c>
      <c r="D382" s="5" t="str">
        <f>"20000420"</f>
        <v>20000420</v>
      </c>
    </row>
    <row r="383" spans="1:4">
      <c r="A383" s="5" t="str">
        <f t="shared" si="12"/>
        <v>1014</v>
      </c>
      <c r="B383" s="4" t="s">
        <v>5</v>
      </c>
      <c r="C383" s="4" t="str">
        <f>"吴颖颖"</f>
        <v>吴颖颖</v>
      </c>
      <c r="D383" s="5" t="str">
        <f>"19990703"</f>
        <v>19990703</v>
      </c>
    </row>
    <row r="384" spans="1:4">
      <c r="A384" s="5" t="str">
        <f t="shared" si="12"/>
        <v>1014</v>
      </c>
      <c r="B384" s="4" t="s">
        <v>5</v>
      </c>
      <c r="C384" s="4" t="str">
        <f>"吴紫洋"</f>
        <v>吴紫洋</v>
      </c>
      <c r="D384" s="5" t="str">
        <f>"20000605"</f>
        <v>20000605</v>
      </c>
    </row>
    <row r="385" spans="1:4">
      <c r="A385" s="5" t="str">
        <f t="shared" si="12"/>
        <v>1014</v>
      </c>
      <c r="B385" s="4" t="s">
        <v>5</v>
      </c>
      <c r="C385" s="4" t="str">
        <f>"王壬娇"</f>
        <v>王壬娇</v>
      </c>
      <c r="D385" s="5" t="str">
        <f>"20020412"</f>
        <v>20020412</v>
      </c>
    </row>
    <row r="386" spans="1:4">
      <c r="A386" s="5" t="str">
        <f t="shared" si="12"/>
        <v>1014</v>
      </c>
      <c r="B386" s="4" t="s">
        <v>5</v>
      </c>
      <c r="C386" s="4" t="str">
        <f>"符淑善"</f>
        <v>符淑善</v>
      </c>
      <c r="D386" s="5" t="str">
        <f>"19960615"</f>
        <v>19960615</v>
      </c>
    </row>
    <row r="387" spans="1:4">
      <c r="A387" s="5" t="str">
        <f t="shared" ref="A387:A429" si="13">"1014"</f>
        <v>1014</v>
      </c>
      <c r="B387" s="4" t="s">
        <v>5</v>
      </c>
      <c r="C387" s="4" t="str">
        <f>"魏婷"</f>
        <v>魏婷</v>
      </c>
      <c r="D387" s="5" t="str">
        <f>"20010719"</f>
        <v>20010719</v>
      </c>
    </row>
    <row r="388" spans="1:4">
      <c r="A388" s="5" t="str">
        <f t="shared" si="13"/>
        <v>1014</v>
      </c>
      <c r="B388" s="4" t="s">
        <v>5</v>
      </c>
      <c r="C388" s="4" t="str">
        <f>"陈沙沙"</f>
        <v>陈沙沙</v>
      </c>
      <c r="D388" s="5" t="str">
        <f>"19970503"</f>
        <v>19970503</v>
      </c>
    </row>
    <row r="389" spans="1:4">
      <c r="A389" s="5" t="str">
        <f t="shared" si="13"/>
        <v>1014</v>
      </c>
      <c r="B389" s="4" t="s">
        <v>5</v>
      </c>
      <c r="C389" s="4" t="str">
        <f>" 吴芳"</f>
        <v> 吴芳</v>
      </c>
      <c r="D389" s="5" t="str">
        <f>"20000916"</f>
        <v>20000916</v>
      </c>
    </row>
    <row r="390" spans="1:4">
      <c r="A390" s="5" t="str">
        <f t="shared" si="13"/>
        <v>1014</v>
      </c>
      <c r="B390" s="4" t="s">
        <v>5</v>
      </c>
      <c r="C390" s="4" t="str">
        <f>"黄蓉慧"</f>
        <v>黄蓉慧</v>
      </c>
      <c r="D390" s="5" t="str">
        <f>"19990205"</f>
        <v>19990205</v>
      </c>
    </row>
    <row r="391" spans="1:4">
      <c r="A391" s="5" t="str">
        <f t="shared" si="13"/>
        <v>1014</v>
      </c>
      <c r="B391" s="4" t="s">
        <v>5</v>
      </c>
      <c r="C391" s="4" t="str">
        <f>"陈丽洁"</f>
        <v>陈丽洁</v>
      </c>
      <c r="D391" s="5" t="str">
        <f>"19971004"</f>
        <v>19971004</v>
      </c>
    </row>
    <row r="392" spans="1:4">
      <c r="A392" s="5" t="str">
        <f t="shared" si="13"/>
        <v>1014</v>
      </c>
      <c r="B392" s="4" t="s">
        <v>5</v>
      </c>
      <c r="C392" s="4" t="str">
        <f>"林鲁勉"</f>
        <v>林鲁勉</v>
      </c>
      <c r="D392" s="5" t="str">
        <f>"19991202"</f>
        <v>19991202</v>
      </c>
    </row>
    <row r="393" spans="1:4">
      <c r="A393" s="5" t="str">
        <f t="shared" si="13"/>
        <v>1014</v>
      </c>
      <c r="B393" s="4" t="s">
        <v>5</v>
      </c>
      <c r="C393" s="4" t="str">
        <f>"吴小姑"</f>
        <v>吴小姑</v>
      </c>
      <c r="D393" s="5" t="str">
        <f>"19990110"</f>
        <v>19990110</v>
      </c>
    </row>
    <row r="394" spans="1:4">
      <c r="A394" s="5" t="str">
        <f t="shared" si="13"/>
        <v>1014</v>
      </c>
      <c r="B394" s="4" t="s">
        <v>5</v>
      </c>
      <c r="C394" s="4" t="str">
        <f>"吴鸿丽"</f>
        <v>吴鸿丽</v>
      </c>
      <c r="D394" s="5" t="str">
        <f>"20000220"</f>
        <v>20000220</v>
      </c>
    </row>
    <row r="395" spans="1:4">
      <c r="A395" s="5" t="str">
        <f t="shared" si="13"/>
        <v>1014</v>
      </c>
      <c r="B395" s="4" t="s">
        <v>5</v>
      </c>
      <c r="C395" s="4" t="str">
        <f>"黄佳佳"</f>
        <v>黄佳佳</v>
      </c>
      <c r="D395" s="5" t="str">
        <f>"20001015"</f>
        <v>20001015</v>
      </c>
    </row>
    <row r="396" spans="1:4">
      <c r="A396" s="5" t="str">
        <f t="shared" si="13"/>
        <v>1014</v>
      </c>
      <c r="B396" s="4" t="s">
        <v>5</v>
      </c>
      <c r="C396" s="4" t="str">
        <f>"符进颖"</f>
        <v>符进颖</v>
      </c>
      <c r="D396" s="5" t="str">
        <f>"20000217"</f>
        <v>20000217</v>
      </c>
    </row>
    <row r="397" spans="1:4">
      <c r="A397" s="5" t="str">
        <f t="shared" si="13"/>
        <v>1014</v>
      </c>
      <c r="B397" s="4" t="s">
        <v>5</v>
      </c>
      <c r="C397" s="4" t="str">
        <f>"韩丽丽"</f>
        <v>韩丽丽</v>
      </c>
      <c r="D397" s="5" t="str">
        <f>"20000710"</f>
        <v>20000710</v>
      </c>
    </row>
    <row r="398" spans="1:4">
      <c r="A398" s="5" t="str">
        <f t="shared" si="13"/>
        <v>1014</v>
      </c>
      <c r="B398" s="4" t="s">
        <v>5</v>
      </c>
      <c r="C398" s="4" t="str">
        <f>"林琼帅"</f>
        <v>林琼帅</v>
      </c>
      <c r="D398" s="5" t="str">
        <f>"19990623"</f>
        <v>19990623</v>
      </c>
    </row>
    <row r="399" spans="1:4">
      <c r="A399" s="5" t="str">
        <f t="shared" si="13"/>
        <v>1014</v>
      </c>
      <c r="B399" s="4" t="s">
        <v>5</v>
      </c>
      <c r="C399" s="4" t="str">
        <f>"陈巨娥"</f>
        <v>陈巨娥</v>
      </c>
      <c r="D399" s="5" t="str">
        <f>"19980118"</f>
        <v>19980118</v>
      </c>
    </row>
    <row r="400" spans="1:4">
      <c r="A400" s="5" t="str">
        <f t="shared" si="13"/>
        <v>1014</v>
      </c>
      <c r="B400" s="4" t="s">
        <v>5</v>
      </c>
      <c r="C400" s="4" t="str">
        <f>"刘天盛"</f>
        <v>刘天盛</v>
      </c>
      <c r="D400" s="5" t="str">
        <f>"19990811"</f>
        <v>19990811</v>
      </c>
    </row>
    <row r="401" spans="1:4">
      <c r="A401" s="5" t="str">
        <f t="shared" si="13"/>
        <v>1014</v>
      </c>
      <c r="B401" s="4" t="s">
        <v>5</v>
      </c>
      <c r="C401" s="4" t="str">
        <f>"蔡海芬"</f>
        <v>蔡海芬</v>
      </c>
      <c r="D401" s="5" t="str">
        <f>"20010308"</f>
        <v>20010308</v>
      </c>
    </row>
    <row r="402" spans="1:4">
      <c r="A402" s="5" t="str">
        <f t="shared" si="13"/>
        <v>1014</v>
      </c>
      <c r="B402" s="4" t="s">
        <v>5</v>
      </c>
      <c r="C402" s="4" t="str">
        <f>"王晓彬"</f>
        <v>王晓彬</v>
      </c>
      <c r="D402" s="5" t="str">
        <f>"20010530"</f>
        <v>20010530</v>
      </c>
    </row>
    <row r="403" spans="1:4">
      <c r="A403" s="5" t="str">
        <f t="shared" si="13"/>
        <v>1014</v>
      </c>
      <c r="B403" s="4" t="s">
        <v>5</v>
      </c>
      <c r="C403" s="4" t="str">
        <f>"容蓉"</f>
        <v>容蓉</v>
      </c>
      <c r="D403" s="5" t="str">
        <f>"20000819"</f>
        <v>20000819</v>
      </c>
    </row>
    <row r="404" spans="1:4">
      <c r="A404" s="5" t="str">
        <f t="shared" si="13"/>
        <v>1014</v>
      </c>
      <c r="B404" s="4" t="s">
        <v>5</v>
      </c>
      <c r="C404" s="4" t="str">
        <f>"羊春爱"</f>
        <v>羊春爱</v>
      </c>
      <c r="D404" s="5" t="str">
        <f>"20000108"</f>
        <v>20000108</v>
      </c>
    </row>
    <row r="405" spans="1:4">
      <c r="A405" s="5" t="str">
        <f t="shared" si="13"/>
        <v>1014</v>
      </c>
      <c r="B405" s="4" t="s">
        <v>5</v>
      </c>
      <c r="C405" s="4" t="str">
        <f>"陈日兰"</f>
        <v>陈日兰</v>
      </c>
      <c r="D405" s="5" t="str">
        <f>"20010106"</f>
        <v>20010106</v>
      </c>
    </row>
    <row r="406" spans="1:4">
      <c r="A406" s="5" t="str">
        <f t="shared" si="13"/>
        <v>1014</v>
      </c>
      <c r="B406" s="4" t="s">
        <v>5</v>
      </c>
      <c r="C406" s="4" t="str">
        <f>"王秋宇"</f>
        <v>王秋宇</v>
      </c>
      <c r="D406" s="5" t="str">
        <f>"20000826"</f>
        <v>20000826</v>
      </c>
    </row>
    <row r="407" spans="1:4">
      <c r="A407" s="5" t="str">
        <f t="shared" si="13"/>
        <v>1014</v>
      </c>
      <c r="B407" s="4" t="s">
        <v>5</v>
      </c>
      <c r="C407" s="4" t="str">
        <f>"侯俊颜"</f>
        <v>侯俊颜</v>
      </c>
      <c r="D407" s="5" t="str">
        <f>"19990504"</f>
        <v>19990504</v>
      </c>
    </row>
    <row r="408" spans="1:4">
      <c r="A408" s="5" t="str">
        <f t="shared" si="13"/>
        <v>1014</v>
      </c>
      <c r="B408" s="4" t="s">
        <v>5</v>
      </c>
      <c r="C408" s="4" t="str">
        <f>"陈芸"</f>
        <v>陈芸</v>
      </c>
      <c r="D408" s="5" t="str">
        <f>"19990109"</f>
        <v>19990109</v>
      </c>
    </row>
    <row r="409" spans="1:4">
      <c r="A409" s="5" t="str">
        <f t="shared" si="13"/>
        <v>1014</v>
      </c>
      <c r="B409" s="4" t="s">
        <v>5</v>
      </c>
      <c r="C409" s="4" t="str">
        <f>"陈梅花"</f>
        <v>陈梅花</v>
      </c>
      <c r="D409" s="5" t="str">
        <f>"20000412"</f>
        <v>20000412</v>
      </c>
    </row>
    <row r="410" spans="1:4">
      <c r="A410" s="5" t="str">
        <f t="shared" si="13"/>
        <v>1014</v>
      </c>
      <c r="B410" s="4" t="s">
        <v>5</v>
      </c>
      <c r="C410" s="4" t="str">
        <f>"许玉叶"</f>
        <v>许玉叶</v>
      </c>
      <c r="D410" s="5" t="str">
        <f>"19980421"</f>
        <v>19980421</v>
      </c>
    </row>
    <row r="411" spans="1:4">
      <c r="A411" s="5" t="str">
        <f t="shared" si="13"/>
        <v>1014</v>
      </c>
      <c r="B411" s="4" t="s">
        <v>5</v>
      </c>
      <c r="C411" s="4" t="str">
        <f>"李婷"</f>
        <v>李婷</v>
      </c>
      <c r="D411" s="5" t="str">
        <f>"20000616"</f>
        <v>20000616</v>
      </c>
    </row>
    <row r="412" spans="1:4">
      <c r="A412" s="5" t="str">
        <f t="shared" si="13"/>
        <v>1014</v>
      </c>
      <c r="B412" s="4" t="s">
        <v>5</v>
      </c>
      <c r="C412" s="4" t="str">
        <f>"范双鸳"</f>
        <v>范双鸳</v>
      </c>
      <c r="D412" s="5" t="str">
        <f>"19980929"</f>
        <v>19980929</v>
      </c>
    </row>
    <row r="413" spans="1:4">
      <c r="A413" s="5" t="str">
        <f t="shared" si="13"/>
        <v>1014</v>
      </c>
      <c r="B413" s="4" t="s">
        <v>5</v>
      </c>
      <c r="C413" s="4" t="str">
        <f>"李永艳"</f>
        <v>李永艳</v>
      </c>
      <c r="D413" s="5" t="str">
        <f>"20010228"</f>
        <v>20010228</v>
      </c>
    </row>
    <row r="414" spans="1:4">
      <c r="A414" s="5" t="str">
        <f t="shared" si="13"/>
        <v>1014</v>
      </c>
      <c r="B414" s="4" t="s">
        <v>5</v>
      </c>
      <c r="C414" s="4" t="str">
        <f>"吴兴雅"</f>
        <v>吴兴雅</v>
      </c>
      <c r="D414" s="5" t="str">
        <f>"20010614"</f>
        <v>20010614</v>
      </c>
    </row>
    <row r="415" spans="1:4">
      <c r="A415" s="5" t="str">
        <f t="shared" si="13"/>
        <v>1014</v>
      </c>
      <c r="B415" s="4" t="s">
        <v>5</v>
      </c>
      <c r="C415" s="4" t="str">
        <f>"林文贞"</f>
        <v>林文贞</v>
      </c>
      <c r="D415" s="5" t="str">
        <f>"20000501"</f>
        <v>20000501</v>
      </c>
    </row>
    <row r="416" spans="1:4">
      <c r="A416" s="5" t="str">
        <f t="shared" si="13"/>
        <v>1014</v>
      </c>
      <c r="B416" s="4" t="s">
        <v>5</v>
      </c>
      <c r="C416" s="4" t="str">
        <f>"符业桃"</f>
        <v>符业桃</v>
      </c>
      <c r="D416" s="5" t="str">
        <f>"19990303"</f>
        <v>19990303</v>
      </c>
    </row>
    <row r="417" spans="1:4">
      <c r="A417" s="5" t="str">
        <f t="shared" si="13"/>
        <v>1014</v>
      </c>
      <c r="B417" s="4" t="s">
        <v>5</v>
      </c>
      <c r="C417" s="4" t="str">
        <f>"戴惠风"</f>
        <v>戴惠风</v>
      </c>
      <c r="D417" s="5" t="str">
        <f>"20010204"</f>
        <v>20010204</v>
      </c>
    </row>
    <row r="418" spans="1:4">
      <c r="A418" s="5" t="str">
        <f t="shared" si="13"/>
        <v>1014</v>
      </c>
      <c r="B418" s="4" t="s">
        <v>5</v>
      </c>
      <c r="C418" s="4" t="str">
        <f>"陈春荣"</f>
        <v>陈春荣</v>
      </c>
      <c r="D418" s="5" t="str">
        <f>"20000823"</f>
        <v>20000823</v>
      </c>
    </row>
    <row r="419" spans="1:4">
      <c r="A419" s="5" t="str">
        <f t="shared" si="13"/>
        <v>1014</v>
      </c>
      <c r="B419" s="4" t="s">
        <v>5</v>
      </c>
      <c r="C419" s="4" t="str">
        <f>"李宁英"</f>
        <v>李宁英</v>
      </c>
      <c r="D419" s="5" t="str">
        <f>"19980921"</f>
        <v>19980921</v>
      </c>
    </row>
    <row r="420" spans="1:4">
      <c r="A420" s="5" t="str">
        <f t="shared" si="13"/>
        <v>1014</v>
      </c>
      <c r="B420" s="4" t="s">
        <v>5</v>
      </c>
      <c r="C420" s="4" t="str">
        <f>"张俊杰"</f>
        <v>张俊杰</v>
      </c>
      <c r="D420" s="5" t="str">
        <f>"19990820"</f>
        <v>19990820</v>
      </c>
    </row>
    <row r="421" spans="1:4">
      <c r="A421" s="5" t="str">
        <f t="shared" si="13"/>
        <v>1014</v>
      </c>
      <c r="B421" s="4" t="s">
        <v>5</v>
      </c>
      <c r="C421" s="4" t="str">
        <f>"杨柳菁"</f>
        <v>杨柳菁</v>
      </c>
      <c r="D421" s="5" t="str">
        <f>"19990525"</f>
        <v>19990525</v>
      </c>
    </row>
    <row r="422" spans="1:4">
      <c r="A422" s="5" t="str">
        <f t="shared" si="13"/>
        <v>1014</v>
      </c>
      <c r="B422" s="4" t="s">
        <v>5</v>
      </c>
      <c r="C422" s="4" t="str">
        <f>"邹嘉宇"</f>
        <v>邹嘉宇</v>
      </c>
      <c r="D422" s="5" t="str">
        <f>"19971230"</f>
        <v>19971230</v>
      </c>
    </row>
    <row r="423" spans="1:4">
      <c r="A423" s="5" t="str">
        <f t="shared" si="13"/>
        <v>1014</v>
      </c>
      <c r="B423" s="4" t="s">
        <v>5</v>
      </c>
      <c r="C423" s="4" t="str">
        <f>"邵圣拿"</f>
        <v>邵圣拿</v>
      </c>
      <c r="D423" s="5" t="str">
        <f>"19970701"</f>
        <v>19970701</v>
      </c>
    </row>
    <row r="424" spans="1:4">
      <c r="A424" s="5" t="str">
        <f t="shared" si="13"/>
        <v>1014</v>
      </c>
      <c r="B424" s="4" t="s">
        <v>5</v>
      </c>
      <c r="C424" s="4" t="str">
        <f>"何光祥"</f>
        <v>何光祥</v>
      </c>
      <c r="D424" s="5" t="str">
        <f>"20000911"</f>
        <v>20000911</v>
      </c>
    </row>
    <row r="425" spans="1:4">
      <c r="A425" s="5" t="str">
        <f t="shared" si="13"/>
        <v>1014</v>
      </c>
      <c r="B425" s="4" t="s">
        <v>5</v>
      </c>
      <c r="C425" s="4" t="str">
        <f>"孙巨玲"</f>
        <v>孙巨玲</v>
      </c>
      <c r="D425" s="5" t="str">
        <f>"19980225"</f>
        <v>19980225</v>
      </c>
    </row>
    <row r="426" spans="1:4">
      <c r="A426" s="5" t="str">
        <f t="shared" si="13"/>
        <v>1014</v>
      </c>
      <c r="B426" s="4" t="s">
        <v>5</v>
      </c>
      <c r="C426" s="4" t="str">
        <f>"陈慧洁"</f>
        <v>陈慧洁</v>
      </c>
      <c r="D426" s="5" t="str">
        <f>"19991217"</f>
        <v>19991217</v>
      </c>
    </row>
    <row r="427" spans="1:4">
      <c r="A427" s="5" t="str">
        <f t="shared" si="13"/>
        <v>1014</v>
      </c>
      <c r="B427" s="4" t="s">
        <v>5</v>
      </c>
      <c r="C427" s="4" t="str">
        <f>"邢增海"</f>
        <v>邢增海</v>
      </c>
      <c r="D427" s="5" t="str">
        <f>"19930408"</f>
        <v>19930408</v>
      </c>
    </row>
    <row r="428" spans="1:4">
      <c r="A428" s="5" t="str">
        <f t="shared" si="13"/>
        <v>1014</v>
      </c>
      <c r="B428" s="4" t="s">
        <v>5</v>
      </c>
      <c r="C428" s="4" t="str">
        <f>"许梅花"</f>
        <v>许梅花</v>
      </c>
      <c r="D428" s="5" t="str">
        <f>"20020914"</f>
        <v>20020914</v>
      </c>
    </row>
    <row r="429" spans="1:4">
      <c r="A429" s="5" t="str">
        <f t="shared" si="13"/>
        <v>1014</v>
      </c>
      <c r="B429" s="4" t="s">
        <v>5</v>
      </c>
      <c r="C429" s="4" t="str">
        <f>"陈志梦"</f>
        <v>陈志梦</v>
      </c>
      <c r="D429" s="5" t="str">
        <f>"19981027"</f>
        <v>19981027</v>
      </c>
    </row>
    <row r="430" spans="1:4">
      <c r="A430" s="5" t="str">
        <f t="shared" ref="A430:A438" si="14">"1014"</f>
        <v>1014</v>
      </c>
      <c r="B430" s="4" t="s">
        <v>5</v>
      </c>
      <c r="C430" s="4" t="str">
        <f>"李贤淑"</f>
        <v>李贤淑</v>
      </c>
      <c r="D430" s="5" t="str">
        <f>"19980920"</f>
        <v>19980920</v>
      </c>
    </row>
    <row r="431" spans="1:4">
      <c r="A431" s="5" t="str">
        <f t="shared" si="14"/>
        <v>1014</v>
      </c>
      <c r="B431" s="4" t="s">
        <v>5</v>
      </c>
      <c r="C431" s="4" t="str">
        <f>"喻子杰"</f>
        <v>喻子杰</v>
      </c>
      <c r="D431" s="5" t="str">
        <f>"20010813"</f>
        <v>20010813</v>
      </c>
    </row>
    <row r="432" spans="1:4">
      <c r="A432" s="5" t="str">
        <f t="shared" si="14"/>
        <v>1014</v>
      </c>
      <c r="B432" s="4" t="s">
        <v>5</v>
      </c>
      <c r="C432" s="4" t="str">
        <f>"李琼"</f>
        <v>李琼</v>
      </c>
      <c r="D432" s="5" t="str">
        <f>"19970701"</f>
        <v>19970701</v>
      </c>
    </row>
    <row r="433" spans="1:4">
      <c r="A433" s="5" t="str">
        <f t="shared" si="14"/>
        <v>1014</v>
      </c>
      <c r="B433" s="4" t="s">
        <v>5</v>
      </c>
      <c r="C433" s="4" t="str">
        <f>"张洁"</f>
        <v>张洁</v>
      </c>
      <c r="D433" s="5" t="str">
        <f>"20000109"</f>
        <v>20000109</v>
      </c>
    </row>
    <row r="434" spans="1:4">
      <c r="A434" s="5" t="str">
        <f t="shared" si="14"/>
        <v>1014</v>
      </c>
      <c r="B434" s="4" t="s">
        <v>5</v>
      </c>
      <c r="C434" s="4" t="str">
        <f>"夏淇涵"</f>
        <v>夏淇涵</v>
      </c>
      <c r="D434" s="5" t="str">
        <f>"20000621"</f>
        <v>20000621</v>
      </c>
    </row>
    <row r="435" spans="1:4">
      <c r="A435" s="5" t="str">
        <f t="shared" si="14"/>
        <v>1014</v>
      </c>
      <c r="B435" s="4" t="s">
        <v>5</v>
      </c>
      <c r="C435" s="4" t="str">
        <f>"苏杨丽"</f>
        <v>苏杨丽</v>
      </c>
      <c r="D435" s="5" t="str">
        <f>"20000202"</f>
        <v>20000202</v>
      </c>
    </row>
    <row r="436" spans="1:4">
      <c r="A436" s="5" t="str">
        <f t="shared" si="14"/>
        <v>1014</v>
      </c>
      <c r="B436" s="4" t="s">
        <v>5</v>
      </c>
      <c r="C436" s="4" t="str">
        <f>"邢贞娇"</f>
        <v>邢贞娇</v>
      </c>
      <c r="D436" s="5" t="str">
        <f>"19990813"</f>
        <v>19990813</v>
      </c>
    </row>
    <row r="437" spans="1:4">
      <c r="A437" s="5" t="str">
        <f t="shared" si="14"/>
        <v>1014</v>
      </c>
      <c r="B437" s="4" t="s">
        <v>5</v>
      </c>
      <c r="C437" s="4" t="str">
        <f>"林乐琴"</f>
        <v>林乐琴</v>
      </c>
      <c r="D437" s="5" t="str">
        <f>"19961224"</f>
        <v>19961224</v>
      </c>
    </row>
    <row r="438" spans="1:4">
      <c r="A438" s="5" t="str">
        <f t="shared" si="14"/>
        <v>1014</v>
      </c>
      <c r="B438" s="4" t="s">
        <v>5</v>
      </c>
      <c r="C438" s="4" t="str">
        <f>"莫惠茹"</f>
        <v>莫惠茹</v>
      </c>
      <c r="D438" s="5" t="str">
        <f>"19970209"</f>
        <v>19970209</v>
      </c>
    </row>
    <row r="439" spans="1:4">
      <c r="A439" s="5" t="str">
        <f t="shared" ref="A439:A450" si="15">"1014"</f>
        <v>1014</v>
      </c>
      <c r="B439" s="4" t="s">
        <v>5</v>
      </c>
      <c r="C439" s="4" t="str">
        <f>"罗衍峰"</f>
        <v>罗衍峰</v>
      </c>
      <c r="D439" s="5" t="str">
        <f>"20000310"</f>
        <v>20000310</v>
      </c>
    </row>
    <row r="440" spans="1:4">
      <c r="A440" s="5" t="str">
        <f t="shared" si="15"/>
        <v>1014</v>
      </c>
      <c r="B440" s="4" t="s">
        <v>5</v>
      </c>
      <c r="C440" s="4" t="str">
        <f>"陈应蓉"</f>
        <v>陈应蓉</v>
      </c>
      <c r="D440" s="5" t="str">
        <f>"19970807"</f>
        <v>19970807</v>
      </c>
    </row>
    <row r="441" spans="1:4">
      <c r="A441" s="5" t="str">
        <f t="shared" si="15"/>
        <v>1014</v>
      </c>
      <c r="B441" s="4" t="s">
        <v>5</v>
      </c>
      <c r="C441" s="4" t="str">
        <f>"向英"</f>
        <v>向英</v>
      </c>
      <c r="D441" s="5" t="str">
        <f>"19980601"</f>
        <v>19980601</v>
      </c>
    </row>
    <row r="442" spans="1:4">
      <c r="A442" s="5" t="str">
        <f t="shared" si="15"/>
        <v>1014</v>
      </c>
      <c r="B442" s="4" t="s">
        <v>5</v>
      </c>
      <c r="C442" s="4" t="str">
        <f>"韦红娜"</f>
        <v>韦红娜</v>
      </c>
      <c r="D442" s="5" t="str">
        <f>"20001116"</f>
        <v>20001116</v>
      </c>
    </row>
    <row r="443" spans="1:4">
      <c r="A443" s="5" t="str">
        <f t="shared" si="15"/>
        <v>1014</v>
      </c>
      <c r="B443" s="4" t="s">
        <v>5</v>
      </c>
      <c r="C443" s="4" t="str">
        <f>"林清婷"</f>
        <v>林清婷</v>
      </c>
      <c r="D443" s="5" t="str">
        <f>"19991013"</f>
        <v>19991013</v>
      </c>
    </row>
    <row r="444" spans="1:4">
      <c r="A444" s="5" t="str">
        <f t="shared" si="15"/>
        <v>1014</v>
      </c>
      <c r="B444" s="4" t="s">
        <v>5</v>
      </c>
      <c r="C444" s="4" t="str">
        <f>"王如婷"</f>
        <v>王如婷</v>
      </c>
      <c r="D444" s="5" t="str">
        <f>"20001118"</f>
        <v>20001118</v>
      </c>
    </row>
    <row r="445" spans="1:4">
      <c r="A445" s="5" t="str">
        <f t="shared" si="15"/>
        <v>1014</v>
      </c>
      <c r="B445" s="4" t="s">
        <v>5</v>
      </c>
      <c r="C445" s="4" t="str">
        <f>"文梅蕾"</f>
        <v>文梅蕾</v>
      </c>
      <c r="D445" s="5" t="str">
        <f>"19990203"</f>
        <v>19990203</v>
      </c>
    </row>
    <row r="446" spans="1:4">
      <c r="A446" s="5" t="str">
        <f t="shared" si="15"/>
        <v>1014</v>
      </c>
      <c r="B446" s="4" t="s">
        <v>5</v>
      </c>
      <c r="C446" s="4" t="str">
        <f>"符启玉"</f>
        <v>符启玉</v>
      </c>
      <c r="D446" s="5" t="str">
        <f>"20010926"</f>
        <v>20010926</v>
      </c>
    </row>
    <row r="447" spans="1:4">
      <c r="A447" s="5" t="str">
        <f t="shared" si="15"/>
        <v>1014</v>
      </c>
      <c r="B447" s="4" t="s">
        <v>5</v>
      </c>
      <c r="C447" s="4" t="str">
        <f>"李春惠"</f>
        <v>李春惠</v>
      </c>
      <c r="D447" s="5" t="str">
        <f>"19990330"</f>
        <v>19990330</v>
      </c>
    </row>
    <row r="448" spans="1:4">
      <c r="A448" s="5" t="str">
        <f t="shared" si="15"/>
        <v>1014</v>
      </c>
      <c r="B448" s="4" t="s">
        <v>5</v>
      </c>
      <c r="C448" s="4" t="str">
        <f>"王文菁"</f>
        <v>王文菁</v>
      </c>
      <c r="D448" s="5" t="str">
        <f>"20001222"</f>
        <v>20001222</v>
      </c>
    </row>
    <row r="449" spans="1:4">
      <c r="A449" s="5" t="str">
        <f t="shared" si="15"/>
        <v>1014</v>
      </c>
      <c r="B449" s="4" t="s">
        <v>5</v>
      </c>
      <c r="C449" s="4" t="str">
        <f>"刘娟"</f>
        <v>刘娟</v>
      </c>
      <c r="D449" s="5" t="str">
        <f>"20000918"</f>
        <v>20000918</v>
      </c>
    </row>
    <row r="450" spans="1:4">
      <c r="A450" s="5" t="str">
        <f t="shared" si="15"/>
        <v>1014</v>
      </c>
      <c r="B450" s="4" t="s">
        <v>5</v>
      </c>
      <c r="C450" s="4" t="str">
        <f>"蔡水甜"</f>
        <v>蔡水甜</v>
      </c>
      <c r="D450" s="5" t="str">
        <f>"20000105"</f>
        <v>20000105</v>
      </c>
    </row>
    <row r="451" spans="1:4">
      <c r="A451" s="5" t="str">
        <f t="shared" ref="A451:A454" si="16">"1014"</f>
        <v>1014</v>
      </c>
      <c r="B451" s="4" t="s">
        <v>5</v>
      </c>
      <c r="C451" s="4" t="str">
        <f>"谢丹"</f>
        <v>谢丹</v>
      </c>
      <c r="D451" s="5" t="str">
        <f>"20010209"</f>
        <v>20010209</v>
      </c>
    </row>
    <row r="452" spans="1:4">
      <c r="A452" s="5" t="str">
        <f t="shared" si="16"/>
        <v>1014</v>
      </c>
      <c r="B452" s="4" t="s">
        <v>5</v>
      </c>
      <c r="C452" s="4" t="str">
        <f>"陈昌叶"</f>
        <v>陈昌叶</v>
      </c>
      <c r="D452" s="5" t="str">
        <f>"20030320"</f>
        <v>20030320</v>
      </c>
    </row>
    <row r="453" spans="1:4">
      <c r="A453" s="5" t="str">
        <f t="shared" si="16"/>
        <v>1014</v>
      </c>
      <c r="B453" s="4" t="s">
        <v>5</v>
      </c>
      <c r="C453" s="4" t="str">
        <f>"翁明月"</f>
        <v>翁明月</v>
      </c>
      <c r="D453" s="5" t="str">
        <f>"20010101"</f>
        <v>20010101</v>
      </c>
    </row>
    <row r="454" spans="1:4">
      <c r="A454" s="5" t="str">
        <f t="shared" si="16"/>
        <v>1014</v>
      </c>
      <c r="B454" s="4" t="s">
        <v>5</v>
      </c>
      <c r="C454" s="4" t="str">
        <f>"王首欢"</f>
        <v>王首欢</v>
      </c>
      <c r="D454" s="5" t="str">
        <f>"19990319"</f>
        <v>19990319</v>
      </c>
    </row>
    <row r="455" spans="1:4">
      <c r="A455" s="5" t="str">
        <f t="shared" ref="A455:A500" si="17">"1014"</f>
        <v>1014</v>
      </c>
      <c r="B455" s="4" t="s">
        <v>5</v>
      </c>
      <c r="C455" s="4" t="str">
        <f>"马青贝"</f>
        <v>马青贝</v>
      </c>
      <c r="D455" s="5" t="str">
        <f>"19970815"</f>
        <v>19970815</v>
      </c>
    </row>
    <row r="456" spans="1:4">
      <c r="A456" s="5" t="str">
        <f t="shared" si="17"/>
        <v>1014</v>
      </c>
      <c r="B456" s="4" t="s">
        <v>5</v>
      </c>
      <c r="C456" s="4" t="str">
        <f>"林小婷"</f>
        <v>林小婷</v>
      </c>
      <c r="D456" s="5" t="str">
        <f>"19991115"</f>
        <v>19991115</v>
      </c>
    </row>
    <row r="457" spans="1:4">
      <c r="A457" s="5" t="str">
        <f t="shared" si="17"/>
        <v>1014</v>
      </c>
      <c r="B457" s="4" t="s">
        <v>5</v>
      </c>
      <c r="C457" s="4" t="str">
        <f>"邢珍"</f>
        <v>邢珍</v>
      </c>
      <c r="D457" s="5" t="str">
        <f>"19970103"</f>
        <v>19970103</v>
      </c>
    </row>
    <row r="458" spans="1:4">
      <c r="A458" s="5" t="str">
        <f t="shared" si="17"/>
        <v>1014</v>
      </c>
      <c r="B458" s="4" t="s">
        <v>5</v>
      </c>
      <c r="C458" s="4" t="str">
        <f>"邢淑敏"</f>
        <v>邢淑敏</v>
      </c>
      <c r="D458" s="5" t="str">
        <f>"20010721"</f>
        <v>20010721</v>
      </c>
    </row>
    <row r="459" spans="1:4">
      <c r="A459" s="5" t="str">
        <f t="shared" si="17"/>
        <v>1014</v>
      </c>
      <c r="B459" s="4" t="s">
        <v>5</v>
      </c>
      <c r="C459" s="4" t="str">
        <f>"符秋萍"</f>
        <v>符秋萍</v>
      </c>
      <c r="D459" s="5" t="str">
        <f>"19971220"</f>
        <v>19971220</v>
      </c>
    </row>
    <row r="460" spans="1:4">
      <c r="A460" s="5" t="str">
        <f t="shared" si="17"/>
        <v>1014</v>
      </c>
      <c r="B460" s="4" t="s">
        <v>5</v>
      </c>
      <c r="C460" s="4" t="str">
        <f>"杨鲜"</f>
        <v>杨鲜</v>
      </c>
      <c r="D460" s="5" t="str">
        <f>"20000309"</f>
        <v>20000309</v>
      </c>
    </row>
    <row r="461" spans="1:4">
      <c r="A461" s="5" t="str">
        <f t="shared" si="17"/>
        <v>1014</v>
      </c>
      <c r="B461" s="4" t="s">
        <v>5</v>
      </c>
      <c r="C461" s="4" t="str">
        <f>"黄晶晶"</f>
        <v>黄晶晶</v>
      </c>
      <c r="D461" s="5" t="str">
        <f>"20000721"</f>
        <v>20000721</v>
      </c>
    </row>
    <row r="462" spans="1:4">
      <c r="A462" s="5" t="str">
        <f t="shared" si="17"/>
        <v>1014</v>
      </c>
      <c r="B462" s="4" t="s">
        <v>5</v>
      </c>
      <c r="C462" s="4" t="str">
        <f>"蔡伟龙"</f>
        <v>蔡伟龙</v>
      </c>
      <c r="D462" s="5" t="str">
        <f>"20000611"</f>
        <v>20000611</v>
      </c>
    </row>
    <row r="463" spans="1:4">
      <c r="A463" s="5" t="str">
        <f t="shared" si="17"/>
        <v>1014</v>
      </c>
      <c r="B463" s="4" t="s">
        <v>5</v>
      </c>
      <c r="C463" s="4" t="str">
        <f>"林娜"</f>
        <v>林娜</v>
      </c>
      <c r="D463" s="5" t="str">
        <f>"20000915"</f>
        <v>20000915</v>
      </c>
    </row>
    <row r="464" spans="1:4">
      <c r="A464" s="5" t="str">
        <f t="shared" si="17"/>
        <v>1014</v>
      </c>
      <c r="B464" s="4" t="s">
        <v>5</v>
      </c>
      <c r="C464" s="4" t="str">
        <f>"杨欣"</f>
        <v>杨欣</v>
      </c>
      <c r="D464" s="5" t="str">
        <f>"19980329"</f>
        <v>19980329</v>
      </c>
    </row>
    <row r="465" spans="1:4">
      <c r="A465" s="5" t="str">
        <f t="shared" si="17"/>
        <v>1014</v>
      </c>
      <c r="B465" s="4" t="s">
        <v>5</v>
      </c>
      <c r="C465" s="4" t="str">
        <f>"许美静"</f>
        <v>许美静</v>
      </c>
      <c r="D465" s="5" t="str">
        <f>"20000131"</f>
        <v>20000131</v>
      </c>
    </row>
    <row r="466" spans="1:4">
      <c r="A466" s="5" t="str">
        <f t="shared" si="17"/>
        <v>1014</v>
      </c>
      <c r="B466" s="4" t="s">
        <v>5</v>
      </c>
      <c r="C466" s="4" t="str">
        <f>"吴玉花"</f>
        <v>吴玉花</v>
      </c>
      <c r="D466" s="5" t="str">
        <f>"19980427"</f>
        <v>19980427</v>
      </c>
    </row>
    <row r="467" spans="1:4">
      <c r="A467" s="5" t="str">
        <f t="shared" si="17"/>
        <v>1014</v>
      </c>
      <c r="B467" s="4" t="s">
        <v>5</v>
      </c>
      <c r="C467" s="4" t="str">
        <f>"李伟桃"</f>
        <v>李伟桃</v>
      </c>
      <c r="D467" s="5" t="str">
        <f>"19961218"</f>
        <v>19961218</v>
      </c>
    </row>
    <row r="468" spans="1:4">
      <c r="A468" s="5" t="str">
        <f t="shared" si="17"/>
        <v>1014</v>
      </c>
      <c r="B468" s="4" t="s">
        <v>5</v>
      </c>
      <c r="C468" s="4" t="str">
        <f>"黄智"</f>
        <v>黄智</v>
      </c>
      <c r="D468" s="5" t="str">
        <f>"19990907"</f>
        <v>19990907</v>
      </c>
    </row>
    <row r="469" spans="1:4">
      <c r="A469" s="5" t="str">
        <f t="shared" si="17"/>
        <v>1014</v>
      </c>
      <c r="B469" s="4" t="s">
        <v>5</v>
      </c>
      <c r="C469" s="4" t="str">
        <f>"潘玉婵"</f>
        <v>潘玉婵</v>
      </c>
      <c r="D469" s="5" t="str">
        <f>"20010616"</f>
        <v>20010616</v>
      </c>
    </row>
    <row r="470" spans="1:4">
      <c r="A470" s="5" t="str">
        <f t="shared" si="17"/>
        <v>1014</v>
      </c>
      <c r="B470" s="4" t="s">
        <v>5</v>
      </c>
      <c r="C470" s="4" t="str">
        <f>"全业冰"</f>
        <v>全业冰</v>
      </c>
      <c r="D470" s="5" t="str">
        <f>"19990617"</f>
        <v>19990617</v>
      </c>
    </row>
    <row r="471" spans="1:4">
      <c r="A471" s="5" t="str">
        <f t="shared" si="17"/>
        <v>1014</v>
      </c>
      <c r="B471" s="4" t="s">
        <v>5</v>
      </c>
      <c r="C471" s="4" t="str">
        <f>"陈带坤"</f>
        <v>陈带坤</v>
      </c>
      <c r="D471" s="5" t="str">
        <f>"19970816"</f>
        <v>19970816</v>
      </c>
    </row>
    <row r="472" spans="1:4">
      <c r="A472" s="5" t="str">
        <f t="shared" si="17"/>
        <v>1014</v>
      </c>
      <c r="B472" s="4" t="s">
        <v>5</v>
      </c>
      <c r="C472" s="4" t="str">
        <f>"王业清"</f>
        <v>王业清</v>
      </c>
      <c r="D472" s="5" t="str">
        <f>"20010630"</f>
        <v>20010630</v>
      </c>
    </row>
    <row r="473" spans="1:4">
      <c r="A473" s="5" t="str">
        <f t="shared" si="17"/>
        <v>1014</v>
      </c>
      <c r="B473" s="4" t="s">
        <v>5</v>
      </c>
      <c r="C473" s="4" t="str">
        <f>"陈茹"</f>
        <v>陈茹</v>
      </c>
      <c r="D473" s="5" t="str">
        <f>"19980728"</f>
        <v>19980728</v>
      </c>
    </row>
    <row r="474" spans="1:4">
      <c r="A474" s="5" t="str">
        <f t="shared" si="17"/>
        <v>1014</v>
      </c>
      <c r="B474" s="4" t="s">
        <v>5</v>
      </c>
      <c r="C474" s="4" t="str">
        <f>"曾妮"</f>
        <v>曾妮</v>
      </c>
      <c r="D474" s="5" t="str">
        <f>"20001124"</f>
        <v>20001124</v>
      </c>
    </row>
    <row r="475" spans="1:4">
      <c r="A475" s="5" t="str">
        <f t="shared" si="17"/>
        <v>1014</v>
      </c>
      <c r="B475" s="4" t="s">
        <v>5</v>
      </c>
      <c r="C475" s="4" t="str">
        <f>"邢燕妮"</f>
        <v>邢燕妮</v>
      </c>
      <c r="D475" s="5" t="str">
        <f>"19960605"</f>
        <v>19960605</v>
      </c>
    </row>
    <row r="476" spans="1:4">
      <c r="A476" s="5" t="str">
        <f t="shared" si="17"/>
        <v>1014</v>
      </c>
      <c r="B476" s="4" t="s">
        <v>5</v>
      </c>
      <c r="C476" s="4" t="str">
        <f>"陈晓莉"</f>
        <v>陈晓莉</v>
      </c>
      <c r="D476" s="5" t="str">
        <f>"19991228"</f>
        <v>19991228</v>
      </c>
    </row>
    <row r="477" spans="1:4">
      <c r="A477" s="5" t="str">
        <f t="shared" si="17"/>
        <v>1014</v>
      </c>
      <c r="B477" s="4" t="s">
        <v>5</v>
      </c>
      <c r="C477" s="4" t="str">
        <f>"何精月"</f>
        <v>何精月</v>
      </c>
      <c r="D477" s="5" t="str">
        <f>"19970511"</f>
        <v>19970511</v>
      </c>
    </row>
    <row r="478" spans="1:4">
      <c r="A478" s="5" t="str">
        <f t="shared" si="17"/>
        <v>1014</v>
      </c>
      <c r="B478" s="4" t="s">
        <v>5</v>
      </c>
      <c r="C478" s="4" t="str">
        <f>"陈圣花"</f>
        <v>陈圣花</v>
      </c>
      <c r="D478" s="5" t="str">
        <f>"20010120"</f>
        <v>20010120</v>
      </c>
    </row>
    <row r="479" spans="1:4">
      <c r="A479" s="5" t="str">
        <f t="shared" si="17"/>
        <v>1014</v>
      </c>
      <c r="B479" s="4" t="s">
        <v>5</v>
      </c>
      <c r="C479" s="4" t="str">
        <f>"邢开珠"</f>
        <v>邢开珠</v>
      </c>
      <c r="D479" s="5" t="str">
        <f>"19980716"</f>
        <v>19980716</v>
      </c>
    </row>
    <row r="480" spans="1:4">
      <c r="A480" s="5" t="str">
        <f t="shared" si="17"/>
        <v>1014</v>
      </c>
      <c r="B480" s="4" t="s">
        <v>5</v>
      </c>
      <c r="C480" s="4" t="str">
        <f>"符蝶"</f>
        <v>符蝶</v>
      </c>
      <c r="D480" s="5" t="str">
        <f>"20001120"</f>
        <v>20001120</v>
      </c>
    </row>
    <row r="481" spans="1:4">
      <c r="A481" s="5" t="str">
        <f t="shared" si="17"/>
        <v>1014</v>
      </c>
      <c r="B481" s="4" t="s">
        <v>5</v>
      </c>
      <c r="C481" s="4" t="str">
        <f>"吴日春"</f>
        <v>吴日春</v>
      </c>
      <c r="D481" s="5" t="str">
        <f>"19991201"</f>
        <v>19991201</v>
      </c>
    </row>
    <row r="482" spans="1:4">
      <c r="A482" s="5" t="str">
        <f t="shared" si="17"/>
        <v>1014</v>
      </c>
      <c r="B482" s="4" t="s">
        <v>5</v>
      </c>
      <c r="C482" s="4" t="str">
        <f>"许妙"</f>
        <v>许妙</v>
      </c>
      <c r="D482" s="5" t="str">
        <f>"19981006"</f>
        <v>19981006</v>
      </c>
    </row>
    <row r="483" spans="1:4">
      <c r="A483" s="5" t="str">
        <f t="shared" si="17"/>
        <v>1014</v>
      </c>
      <c r="B483" s="4" t="s">
        <v>5</v>
      </c>
      <c r="C483" s="4" t="str">
        <f>"黄日丽"</f>
        <v>黄日丽</v>
      </c>
      <c r="D483" s="5" t="str">
        <f>"20010903"</f>
        <v>20010903</v>
      </c>
    </row>
    <row r="484" spans="1:4">
      <c r="A484" s="5" t="str">
        <f t="shared" si="17"/>
        <v>1014</v>
      </c>
      <c r="B484" s="4" t="s">
        <v>5</v>
      </c>
      <c r="C484" s="4" t="str">
        <f>"梁月梅"</f>
        <v>梁月梅</v>
      </c>
      <c r="D484" s="5" t="str">
        <f>"19981224"</f>
        <v>19981224</v>
      </c>
    </row>
    <row r="485" spans="1:4">
      <c r="A485" s="5" t="str">
        <f t="shared" si="17"/>
        <v>1014</v>
      </c>
      <c r="B485" s="4" t="s">
        <v>5</v>
      </c>
      <c r="C485" s="4" t="str">
        <f>"孙云"</f>
        <v>孙云</v>
      </c>
      <c r="D485" s="5" t="str">
        <f>"20010327"</f>
        <v>20010327</v>
      </c>
    </row>
    <row r="486" spans="1:4">
      <c r="A486" s="5" t="str">
        <f t="shared" si="17"/>
        <v>1014</v>
      </c>
      <c r="B486" s="4" t="s">
        <v>5</v>
      </c>
      <c r="C486" s="4" t="str">
        <f>"李冬梅"</f>
        <v>李冬梅</v>
      </c>
      <c r="D486" s="5" t="str">
        <f>"20000120"</f>
        <v>20000120</v>
      </c>
    </row>
    <row r="487" spans="1:4">
      <c r="A487" s="5" t="str">
        <f t="shared" si="17"/>
        <v>1014</v>
      </c>
      <c r="B487" s="4" t="s">
        <v>5</v>
      </c>
      <c r="C487" s="4" t="str">
        <f>"李青"</f>
        <v>李青</v>
      </c>
      <c r="D487" s="5" t="str">
        <f>"20000107"</f>
        <v>20000107</v>
      </c>
    </row>
    <row r="488" spans="1:4">
      <c r="A488" s="5" t="str">
        <f t="shared" si="17"/>
        <v>1014</v>
      </c>
      <c r="B488" s="4" t="s">
        <v>5</v>
      </c>
      <c r="C488" s="4" t="str">
        <f>"杜雪灵"</f>
        <v>杜雪灵</v>
      </c>
      <c r="D488" s="5" t="str">
        <f>"19971123"</f>
        <v>19971123</v>
      </c>
    </row>
    <row r="489" spans="1:4">
      <c r="A489" s="5" t="str">
        <f t="shared" si="17"/>
        <v>1014</v>
      </c>
      <c r="B489" s="4" t="s">
        <v>5</v>
      </c>
      <c r="C489" s="4" t="str">
        <f>"麦领"</f>
        <v>麦领</v>
      </c>
      <c r="D489" s="5" t="str">
        <f>"19991208"</f>
        <v>19991208</v>
      </c>
    </row>
    <row r="490" spans="1:4">
      <c r="A490" s="5" t="str">
        <f t="shared" si="17"/>
        <v>1014</v>
      </c>
      <c r="B490" s="4" t="s">
        <v>5</v>
      </c>
      <c r="C490" s="4" t="str">
        <f>"廖虹"</f>
        <v>廖虹</v>
      </c>
      <c r="D490" s="5" t="str">
        <f>"20010403"</f>
        <v>20010403</v>
      </c>
    </row>
    <row r="491" spans="1:4">
      <c r="A491" s="5" t="str">
        <f t="shared" si="17"/>
        <v>1014</v>
      </c>
      <c r="B491" s="4" t="s">
        <v>5</v>
      </c>
      <c r="C491" s="4" t="str">
        <f>"张环华"</f>
        <v>张环华</v>
      </c>
      <c r="D491" s="5" t="str">
        <f>"20001020"</f>
        <v>20001020</v>
      </c>
    </row>
    <row r="492" spans="1:4">
      <c r="A492" s="5" t="str">
        <f t="shared" si="17"/>
        <v>1014</v>
      </c>
      <c r="B492" s="4" t="s">
        <v>5</v>
      </c>
      <c r="C492" s="4" t="str">
        <f>"刘宣宣"</f>
        <v>刘宣宣</v>
      </c>
      <c r="D492" s="5" t="str">
        <f>"19980902"</f>
        <v>19980902</v>
      </c>
    </row>
    <row r="493" spans="1:4">
      <c r="A493" s="5" t="str">
        <f t="shared" si="17"/>
        <v>1014</v>
      </c>
      <c r="B493" s="4" t="s">
        <v>5</v>
      </c>
      <c r="C493" s="4" t="str">
        <f>"陈小燕"</f>
        <v>陈小燕</v>
      </c>
      <c r="D493" s="5" t="str">
        <f>"19981111"</f>
        <v>19981111</v>
      </c>
    </row>
    <row r="494" spans="1:4">
      <c r="A494" s="5" t="str">
        <f t="shared" si="17"/>
        <v>1014</v>
      </c>
      <c r="B494" s="4" t="s">
        <v>5</v>
      </c>
      <c r="C494" s="4" t="str">
        <f>"李美姣"</f>
        <v>李美姣</v>
      </c>
      <c r="D494" s="5" t="str">
        <f>"20001209"</f>
        <v>20001209</v>
      </c>
    </row>
    <row r="495" spans="1:4">
      <c r="A495" s="5" t="str">
        <f t="shared" si="17"/>
        <v>1014</v>
      </c>
      <c r="B495" s="4" t="s">
        <v>5</v>
      </c>
      <c r="C495" s="4" t="str">
        <f>"李雪"</f>
        <v>李雪</v>
      </c>
      <c r="D495" s="5" t="str">
        <f>"19981216"</f>
        <v>19981216</v>
      </c>
    </row>
    <row r="496" spans="1:4">
      <c r="A496" s="5" t="str">
        <f t="shared" si="17"/>
        <v>1014</v>
      </c>
      <c r="B496" s="4" t="s">
        <v>5</v>
      </c>
      <c r="C496" s="4" t="str">
        <f>"符春雨"</f>
        <v>符春雨</v>
      </c>
      <c r="D496" s="5" t="str">
        <f>"20000220"</f>
        <v>20000220</v>
      </c>
    </row>
    <row r="497" spans="1:4">
      <c r="A497" s="5" t="str">
        <f t="shared" si="17"/>
        <v>1014</v>
      </c>
      <c r="B497" s="4" t="s">
        <v>5</v>
      </c>
      <c r="C497" s="4" t="str">
        <f>"卢良芳"</f>
        <v>卢良芳</v>
      </c>
      <c r="D497" s="5" t="str">
        <f>"20010915"</f>
        <v>20010915</v>
      </c>
    </row>
    <row r="498" spans="1:4">
      <c r="A498" s="5" t="str">
        <f t="shared" si="17"/>
        <v>1014</v>
      </c>
      <c r="B498" s="4" t="s">
        <v>5</v>
      </c>
      <c r="C498" s="4" t="str">
        <f>"陈代旬"</f>
        <v>陈代旬</v>
      </c>
      <c r="D498" s="5" t="str">
        <f>"20000517"</f>
        <v>20000517</v>
      </c>
    </row>
    <row r="499" spans="1:4">
      <c r="A499" s="5" t="str">
        <f t="shared" si="17"/>
        <v>1014</v>
      </c>
      <c r="B499" s="4" t="s">
        <v>5</v>
      </c>
      <c r="C499" s="4" t="str">
        <f>"符妹珍"</f>
        <v>符妹珍</v>
      </c>
      <c r="D499" s="5" t="str">
        <f>"19980414"</f>
        <v>19980414</v>
      </c>
    </row>
    <row r="500" spans="1:4">
      <c r="A500" s="5" t="str">
        <f t="shared" si="17"/>
        <v>1014</v>
      </c>
      <c r="B500" s="4" t="s">
        <v>5</v>
      </c>
      <c r="C500" s="4" t="str">
        <f>"陈关娇"</f>
        <v>陈关娇</v>
      </c>
      <c r="D500" s="5" t="str">
        <f>"20000613"</f>
        <v>20000613</v>
      </c>
    </row>
    <row r="501" spans="1:4">
      <c r="A501" s="5" t="str">
        <f t="shared" ref="A501:A508" si="18">"1014"</f>
        <v>1014</v>
      </c>
      <c r="B501" s="4" t="s">
        <v>5</v>
      </c>
      <c r="C501" s="4" t="str">
        <f>" 胡水秀"</f>
        <v> 胡水秀</v>
      </c>
      <c r="D501" s="5" t="str">
        <f>"20010216"</f>
        <v>20010216</v>
      </c>
    </row>
    <row r="502" spans="1:4">
      <c r="A502" s="5" t="str">
        <f t="shared" si="18"/>
        <v>1014</v>
      </c>
      <c r="B502" s="4" t="s">
        <v>5</v>
      </c>
      <c r="C502" s="4" t="str">
        <f>"莫秀红"</f>
        <v>莫秀红</v>
      </c>
      <c r="D502" s="5" t="str">
        <f>"20010106"</f>
        <v>20010106</v>
      </c>
    </row>
    <row r="503" spans="1:4">
      <c r="A503" s="5" t="str">
        <f t="shared" si="18"/>
        <v>1014</v>
      </c>
      <c r="B503" s="4" t="s">
        <v>5</v>
      </c>
      <c r="C503" s="4" t="str">
        <f>"李书彩"</f>
        <v>李书彩</v>
      </c>
      <c r="D503" s="5" t="str">
        <f>"19991230"</f>
        <v>19991230</v>
      </c>
    </row>
    <row r="504" spans="1:4">
      <c r="A504" s="5" t="str">
        <f t="shared" si="18"/>
        <v>1014</v>
      </c>
      <c r="B504" s="4" t="s">
        <v>5</v>
      </c>
      <c r="C504" s="4" t="str">
        <f>"郑秋晶"</f>
        <v>郑秋晶</v>
      </c>
      <c r="D504" s="5" t="str">
        <f>"20000528"</f>
        <v>20000528</v>
      </c>
    </row>
    <row r="505" spans="1:4">
      <c r="A505" s="5" t="str">
        <f t="shared" si="18"/>
        <v>1014</v>
      </c>
      <c r="B505" s="4" t="s">
        <v>5</v>
      </c>
      <c r="C505" s="4" t="str">
        <f>"许文可"</f>
        <v>许文可</v>
      </c>
      <c r="D505" s="5" t="str">
        <f>"20010317"</f>
        <v>20010317</v>
      </c>
    </row>
    <row r="506" spans="1:4">
      <c r="A506" s="5" t="str">
        <f t="shared" si="18"/>
        <v>1014</v>
      </c>
      <c r="B506" s="4" t="s">
        <v>5</v>
      </c>
      <c r="C506" s="4" t="str">
        <f>"韩博妍"</f>
        <v>韩博妍</v>
      </c>
      <c r="D506" s="5" t="str">
        <f>"19980222"</f>
        <v>19980222</v>
      </c>
    </row>
    <row r="507" spans="1:4">
      <c r="A507" s="5" t="str">
        <f t="shared" si="18"/>
        <v>1014</v>
      </c>
      <c r="B507" s="4" t="s">
        <v>5</v>
      </c>
      <c r="C507" s="4" t="str">
        <f>"陈运梦"</f>
        <v>陈运梦</v>
      </c>
      <c r="D507" s="5" t="str">
        <f>"19971030"</f>
        <v>19971030</v>
      </c>
    </row>
    <row r="508" spans="1:4">
      <c r="A508" s="5" t="str">
        <f t="shared" si="18"/>
        <v>1014</v>
      </c>
      <c r="B508" s="4" t="s">
        <v>5</v>
      </c>
      <c r="C508" s="4" t="str">
        <f>"李秋冬"</f>
        <v>李秋冬</v>
      </c>
      <c r="D508" s="5" t="str">
        <f>"20010608"</f>
        <v>20010608</v>
      </c>
    </row>
    <row r="509" spans="1:4">
      <c r="A509" s="5" t="str">
        <f t="shared" ref="A509:A511" si="19">"1014"</f>
        <v>1014</v>
      </c>
      <c r="B509" s="4" t="s">
        <v>5</v>
      </c>
      <c r="C509" s="4" t="str">
        <f>"秦慧燕"</f>
        <v>秦慧燕</v>
      </c>
      <c r="D509" s="5" t="str">
        <f>"19990114"</f>
        <v>19990114</v>
      </c>
    </row>
    <row r="510" spans="1:4">
      <c r="A510" s="5" t="str">
        <f t="shared" si="19"/>
        <v>1014</v>
      </c>
      <c r="B510" s="4" t="s">
        <v>5</v>
      </c>
      <c r="C510" s="4" t="str">
        <f>"陈光玉"</f>
        <v>陈光玉</v>
      </c>
      <c r="D510" s="5" t="str">
        <f>"19990416"</f>
        <v>19990416</v>
      </c>
    </row>
    <row r="511" spans="1:4">
      <c r="A511" s="5" t="str">
        <f t="shared" si="19"/>
        <v>1014</v>
      </c>
      <c r="B511" s="4" t="s">
        <v>5</v>
      </c>
      <c r="C511" s="4" t="str">
        <f>"陆发元"</f>
        <v>陆发元</v>
      </c>
      <c r="D511" s="5" t="str">
        <f>"19970609"</f>
        <v>19970609</v>
      </c>
    </row>
    <row r="512" spans="1:4">
      <c r="A512" s="5" t="str">
        <f t="shared" ref="A512:A522" si="20">"1014"</f>
        <v>1014</v>
      </c>
      <c r="B512" s="4" t="s">
        <v>5</v>
      </c>
      <c r="C512" s="4" t="str">
        <f>"桂菲"</f>
        <v>桂菲</v>
      </c>
      <c r="D512" s="5" t="str">
        <f>"19960817"</f>
        <v>19960817</v>
      </c>
    </row>
    <row r="513" spans="1:4">
      <c r="A513" s="5" t="str">
        <f t="shared" si="20"/>
        <v>1014</v>
      </c>
      <c r="B513" s="4" t="s">
        <v>5</v>
      </c>
      <c r="C513" s="4" t="str">
        <f>"黎经莲"</f>
        <v>黎经莲</v>
      </c>
      <c r="D513" s="5" t="str">
        <f>"19980416"</f>
        <v>19980416</v>
      </c>
    </row>
    <row r="514" spans="1:4">
      <c r="A514" s="5" t="str">
        <f t="shared" si="20"/>
        <v>1014</v>
      </c>
      <c r="B514" s="4" t="s">
        <v>5</v>
      </c>
      <c r="C514" s="4" t="str">
        <f>"赵壮美"</f>
        <v>赵壮美</v>
      </c>
      <c r="D514" s="5" t="str">
        <f>"20020628"</f>
        <v>20020628</v>
      </c>
    </row>
    <row r="515" spans="1:4">
      <c r="A515" s="5" t="str">
        <f t="shared" si="20"/>
        <v>1014</v>
      </c>
      <c r="B515" s="4" t="s">
        <v>5</v>
      </c>
      <c r="C515" s="4" t="str">
        <f>"关义总"</f>
        <v>关义总</v>
      </c>
      <c r="D515" s="5" t="str">
        <f>"20000721"</f>
        <v>20000721</v>
      </c>
    </row>
    <row r="516" spans="1:4">
      <c r="A516" s="5" t="str">
        <f t="shared" si="20"/>
        <v>1014</v>
      </c>
      <c r="B516" s="4" t="s">
        <v>5</v>
      </c>
      <c r="C516" s="4" t="str">
        <f>"王尚灿"</f>
        <v>王尚灿</v>
      </c>
      <c r="D516" s="5" t="str">
        <f>"19980713"</f>
        <v>19980713</v>
      </c>
    </row>
    <row r="517" spans="1:4">
      <c r="A517" s="5" t="str">
        <f t="shared" si="20"/>
        <v>1014</v>
      </c>
      <c r="B517" s="4" t="s">
        <v>5</v>
      </c>
      <c r="C517" s="4" t="str">
        <f>"贺佳琪"</f>
        <v>贺佳琪</v>
      </c>
      <c r="D517" s="5" t="str">
        <f>"19990316"</f>
        <v>19990316</v>
      </c>
    </row>
    <row r="518" spans="1:4">
      <c r="A518" s="5" t="str">
        <f t="shared" si="20"/>
        <v>1014</v>
      </c>
      <c r="B518" s="4" t="s">
        <v>5</v>
      </c>
      <c r="C518" s="4" t="str">
        <f>"符健"</f>
        <v>符健</v>
      </c>
      <c r="D518" s="5" t="str">
        <f>"19990706"</f>
        <v>19990706</v>
      </c>
    </row>
    <row r="519" spans="1:4">
      <c r="A519" s="5" t="str">
        <f t="shared" si="20"/>
        <v>1014</v>
      </c>
      <c r="B519" s="4" t="s">
        <v>5</v>
      </c>
      <c r="C519" s="4" t="str">
        <f>"郭健雄"</f>
        <v>郭健雄</v>
      </c>
      <c r="D519" s="5" t="str">
        <f>"19960519"</f>
        <v>19960519</v>
      </c>
    </row>
    <row r="520" spans="1:4">
      <c r="A520" s="5" t="str">
        <f t="shared" si="20"/>
        <v>1014</v>
      </c>
      <c r="B520" s="4" t="s">
        <v>5</v>
      </c>
      <c r="C520" s="4" t="str">
        <f>"吉才娆"</f>
        <v>吉才娆</v>
      </c>
      <c r="D520" s="5" t="str">
        <f>"19970304"</f>
        <v>19970304</v>
      </c>
    </row>
    <row r="521" spans="1:4">
      <c r="A521" s="5" t="str">
        <f t="shared" si="20"/>
        <v>1014</v>
      </c>
      <c r="B521" s="4" t="s">
        <v>5</v>
      </c>
      <c r="C521" s="4" t="str">
        <f>"邢慧"</f>
        <v>邢慧</v>
      </c>
      <c r="D521" s="5" t="str">
        <f>"19981109"</f>
        <v>19981109</v>
      </c>
    </row>
    <row r="522" spans="1:4">
      <c r="A522" s="5" t="str">
        <f t="shared" si="20"/>
        <v>1014</v>
      </c>
      <c r="B522" s="4" t="s">
        <v>5</v>
      </c>
      <c r="C522" s="4" t="str">
        <f>"张海娇"</f>
        <v>张海娇</v>
      </c>
      <c r="D522" s="5" t="str">
        <f>"19990624"</f>
        <v>19990624</v>
      </c>
    </row>
  </sheetData>
  <autoFilter ref="A2:D522">
    <extLst/>
  </autoFilter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K30" sqref="K30"/>
    </sheetView>
  </sheetViews>
  <sheetFormatPr defaultColWidth="9" defaultRowHeight="13.5" outlineLevelCol="3"/>
  <cols>
    <col min="1" max="1" width="10.875" customWidth="1"/>
    <col min="2" max="2" width="14.5" customWidth="1"/>
    <col min="4" max="4" width="15.875" customWidth="1"/>
  </cols>
  <sheetData>
    <row r="1" ht="33" customHeight="1" spans="1:4">
      <c r="A1" s="1" t="s">
        <v>6</v>
      </c>
      <c r="B1" s="1"/>
      <c r="C1" s="1"/>
      <c r="D1" s="1"/>
    </row>
    <row r="2" ht="28" customHeight="1" spans="1:4">
      <c r="A2" s="2" t="s">
        <v>1</v>
      </c>
      <c r="B2" s="3" t="s">
        <v>2</v>
      </c>
      <c r="C2" s="3" t="s">
        <v>3</v>
      </c>
      <c r="D2" s="2" t="s">
        <v>4</v>
      </c>
    </row>
    <row r="3" spans="1:4">
      <c r="A3" s="4" t="s">
        <v>7</v>
      </c>
      <c r="B3" s="4" t="s">
        <v>8</v>
      </c>
      <c r="C3" s="4" t="s">
        <v>9</v>
      </c>
      <c r="D3" s="4" t="s">
        <v>10</v>
      </c>
    </row>
    <row r="4" spans="1:4">
      <c r="A4" s="4" t="s">
        <v>7</v>
      </c>
      <c r="B4" s="4" t="s">
        <v>8</v>
      </c>
      <c r="C4" s="4" t="s">
        <v>11</v>
      </c>
      <c r="D4" s="4" t="s">
        <v>12</v>
      </c>
    </row>
    <row r="5" spans="1:4">
      <c r="A5" s="4" t="s">
        <v>7</v>
      </c>
      <c r="B5" s="4" t="s">
        <v>8</v>
      </c>
      <c r="C5" s="4" t="s">
        <v>13</v>
      </c>
      <c r="D5" s="4" t="s">
        <v>14</v>
      </c>
    </row>
    <row r="6" spans="1:4">
      <c r="A6" s="4" t="s">
        <v>7</v>
      </c>
      <c r="B6" s="4" t="s">
        <v>8</v>
      </c>
      <c r="C6" s="4" t="s">
        <v>15</v>
      </c>
      <c r="D6" s="4" t="s">
        <v>16</v>
      </c>
    </row>
    <row r="7" spans="1:4">
      <c r="A7" s="4" t="s">
        <v>7</v>
      </c>
      <c r="B7" s="4" t="s">
        <v>8</v>
      </c>
      <c r="C7" s="4" t="s">
        <v>17</v>
      </c>
      <c r="D7" s="4" t="s">
        <v>18</v>
      </c>
    </row>
    <row r="8" spans="1:4">
      <c r="A8" s="4" t="s">
        <v>7</v>
      </c>
      <c r="B8" s="4" t="s">
        <v>8</v>
      </c>
      <c r="C8" s="4" t="s">
        <v>19</v>
      </c>
      <c r="D8" s="4" t="s">
        <v>20</v>
      </c>
    </row>
    <row r="9" spans="1:4">
      <c r="A9" s="4" t="s">
        <v>7</v>
      </c>
      <c r="B9" s="4" t="s">
        <v>8</v>
      </c>
      <c r="C9" s="4" t="s">
        <v>21</v>
      </c>
      <c r="D9" s="4" t="s">
        <v>22</v>
      </c>
    </row>
    <row r="10" spans="1:4">
      <c r="A10" s="4" t="s">
        <v>7</v>
      </c>
      <c r="B10" s="4" t="s">
        <v>8</v>
      </c>
      <c r="C10" s="4" t="s">
        <v>23</v>
      </c>
      <c r="D10" s="4" t="s">
        <v>24</v>
      </c>
    </row>
    <row r="11" spans="1:4">
      <c r="A11" s="4" t="s">
        <v>7</v>
      </c>
      <c r="B11" s="4" t="s">
        <v>8</v>
      </c>
      <c r="C11" s="4" t="s">
        <v>25</v>
      </c>
      <c r="D11" s="4" t="s">
        <v>26</v>
      </c>
    </row>
    <row r="12" spans="1:4">
      <c r="A12" s="4" t="s">
        <v>7</v>
      </c>
      <c r="B12" s="4" t="s">
        <v>8</v>
      </c>
      <c r="C12" s="4" t="s">
        <v>27</v>
      </c>
      <c r="D12" s="4" t="s">
        <v>28</v>
      </c>
    </row>
    <row r="13" spans="1:4">
      <c r="A13" s="4" t="s">
        <v>7</v>
      </c>
      <c r="B13" s="4" t="s">
        <v>8</v>
      </c>
      <c r="C13" s="4" t="s">
        <v>29</v>
      </c>
      <c r="D13" s="4" t="s">
        <v>30</v>
      </c>
    </row>
    <row r="14" spans="1:4">
      <c r="A14" s="4" t="s">
        <v>7</v>
      </c>
      <c r="B14" s="4" t="s">
        <v>8</v>
      </c>
      <c r="C14" s="4" t="s">
        <v>31</v>
      </c>
      <c r="D14" s="4" t="s">
        <v>32</v>
      </c>
    </row>
    <row r="15" spans="1:4">
      <c r="A15" s="4" t="s">
        <v>7</v>
      </c>
      <c r="B15" s="4" t="s">
        <v>8</v>
      </c>
      <c r="C15" s="4" t="s">
        <v>33</v>
      </c>
      <c r="D15" s="4" t="s">
        <v>34</v>
      </c>
    </row>
    <row r="16" spans="1:4">
      <c r="A16" s="4" t="s">
        <v>7</v>
      </c>
      <c r="B16" s="4" t="s">
        <v>8</v>
      </c>
      <c r="C16" s="4" t="s">
        <v>35</v>
      </c>
      <c r="D16" s="4" t="s">
        <v>36</v>
      </c>
    </row>
    <row r="17" spans="1:4">
      <c r="A17" s="4" t="s">
        <v>7</v>
      </c>
      <c r="B17" s="4" t="s">
        <v>8</v>
      </c>
      <c r="C17" s="4" t="s">
        <v>37</v>
      </c>
      <c r="D17" s="4" t="s">
        <v>38</v>
      </c>
    </row>
    <row r="18" spans="1:4">
      <c r="A18" s="4" t="s">
        <v>7</v>
      </c>
      <c r="B18" s="4" t="s">
        <v>8</v>
      </c>
      <c r="C18" s="4" t="s">
        <v>39</v>
      </c>
      <c r="D18" s="4" t="s">
        <v>40</v>
      </c>
    </row>
    <row r="19" spans="1:4">
      <c r="A19" s="4" t="s">
        <v>7</v>
      </c>
      <c r="B19" s="4" t="s">
        <v>8</v>
      </c>
      <c r="C19" s="4" t="s">
        <v>41</v>
      </c>
      <c r="D19" s="4" t="s">
        <v>42</v>
      </c>
    </row>
    <row r="20" spans="1:4">
      <c r="A20" s="4" t="s">
        <v>7</v>
      </c>
      <c r="B20" s="4" t="s">
        <v>8</v>
      </c>
      <c r="C20" s="4" t="s">
        <v>43</v>
      </c>
      <c r="D20" s="4" t="s">
        <v>44</v>
      </c>
    </row>
    <row r="21" spans="1:4">
      <c r="A21" s="4" t="s">
        <v>7</v>
      </c>
      <c r="B21" s="4" t="s">
        <v>8</v>
      </c>
      <c r="C21" s="4" t="s">
        <v>45</v>
      </c>
      <c r="D21" s="4" t="s">
        <v>46</v>
      </c>
    </row>
    <row r="22" spans="1:4">
      <c r="A22" s="4" t="s">
        <v>7</v>
      </c>
      <c r="B22" s="4" t="s">
        <v>8</v>
      </c>
      <c r="C22" s="4" t="s">
        <v>47</v>
      </c>
      <c r="D22" s="4" t="s">
        <v>48</v>
      </c>
    </row>
    <row r="23" spans="1:4">
      <c r="A23" s="4" t="s">
        <v>7</v>
      </c>
      <c r="B23" s="4" t="s">
        <v>8</v>
      </c>
      <c r="C23" s="4" t="s">
        <v>49</v>
      </c>
      <c r="D23" s="4" t="s">
        <v>50</v>
      </c>
    </row>
    <row r="24" spans="1:4">
      <c r="A24" s="4" t="s">
        <v>7</v>
      </c>
      <c r="B24" s="4" t="s">
        <v>8</v>
      </c>
      <c r="C24" s="4" t="s">
        <v>51</v>
      </c>
      <c r="D24" s="4" t="s">
        <v>52</v>
      </c>
    </row>
    <row r="25" spans="1:4">
      <c r="A25" s="4" t="s">
        <v>7</v>
      </c>
      <c r="B25" s="4" t="s">
        <v>8</v>
      </c>
      <c r="C25" s="4" t="s">
        <v>53</v>
      </c>
      <c r="D25" s="4" t="s">
        <v>54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1014护士</vt:lpstr>
      <vt:lpstr>1015病案编码员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吴金漫</cp:lastModifiedBy>
  <dcterms:created xsi:type="dcterms:W3CDTF">2022-06-07T06:52:00Z</dcterms:created>
  <dcterms:modified xsi:type="dcterms:W3CDTF">2022-06-07T07:14:58Z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0EAD04E9C31D45CEB80A32C4AA39D51D</vt:lpwstr>
  </property>
  <property fmtid="{D5CDD505-2E9C-101B-9397-08002B2CF9AE}" pid="3" name="KSOProductBuildVer">
    <vt:lpwstr>2052-11.8.2.10912</vt:lpwstr>
  </property>
</Properties>
</file>